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Ana Lúcia\Desktop\DILIC\PREGÕES\2021\PREGÃO 11.2021 - AUXILIAR SAÚDE BUCAL\Após a suspensão\"/>
    </mc:Choice>
  </mc:AlternateContent>
  <bookViews>
    <workbookView xWindow="0" yWindow="0" windowWidth="2370" windowHeight="0" tabRatio="790"/>
  </bookViews>
  <sheets>
    <sheet name="MAPA COMPARATIVO" sheetId="25" r:id="rId1"/>
    <sheet name="PLANILHA DE FORMAÇÃO DE PREÇOS" sheetId="21" r:id="rId2"/>
    <sheet name="Memória de Cálculo e Fundamento" sheetId="29" r:id="rId3"/>
    <sheet name="INSUMOS" sheetId="33" r:id="rId4"/>
    <sheet name="Cotação Painel de Preços" sheetId="31" r:id="rId5"/>
    <sheet name="Cotação INTERNET" sheetId="32" r:id="rId6"/>
  </sheets>
  <calcPr calcId="191028"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0" i="21" l="1"/>
  <c r="F14" i="25"/>
  <c r="G14" i="25" s="1"/>
  <c r="I14" i="25"/>
  <c r="J14" i="25" s="1"/>
  <c r="L14" i="25"/>
  <c r="M14" i="25" s="1"/>
  <c r="N14" i="25"/>
  <c r="O14" i="25" s="1"/>
  <c r="N15" i="25" s="1"/>
  <c r="P14" i="25"/>
  <c r="Q14" i="25" s="1"/>
  <c r="P15" i="25" s="1"/>
  <c r="R14" i="25"/>
  <c r="S14" i="25" s="1"/>
  <c r="R15" i="25" s="1"/>
  <c r="D22" i="21" l="1"/>
  <c r="I15" i="33"/>
  <c r="I11" i="33"/>
  <c r="G7" i="33" l="1"/>
  <c r="G8" i="33"/>
  <c r="G10" i="33"/>
  <c r="H10" i="33"/>
  <c r="H14" i="33"/>
  <c r="H5" i="32"/>
  <c r="K5" i="32"/>
  <c r="N5" i="32"/>
  <c r="AS5" i="32"/>
  <c r="H5" i="33" s="1"/>
  <c r="Q7" i="32"/>
  <c r="AS7" i="32" s="1"/>
  <c r="H6" i="33" s="1"/>
  <c r="T7" i="32"/>
  <c r="W7" i="32"/>
  <c r="N9" i="32"/>
  <c r="AS9" i="32"/>
  <c r="H7" i="33" s="1"/>
  <c r="N11" i="32"/>
  <c r="AF11" i="32"/>
  <c r="AI11" i="32"/>
  <c r="AS11" i="32"/>
  <c r="H8" i="33" s="1"/>
  <c r="AR13" i="32"/>
  <c r="AS13" i="32"/>
  <c r="K23" i="32"/>
  <c r="Q23" i="32"/>
  <c r="T23" i="32"/>
  <c r="AG23" i="32"/>
  <c r="H12" i="33" s="1"/>
  <c r="H25" i="32"/>
  <c r="AG25" i="32" s="1"/>
  <c r="H13" i="33" s="1"/>
  <c r="N25" i="32"/>
  <c r="W25" i="32"/>
  <c r="Z27" i="32"/>
  <c r="AC27" i="32"/>
  <c r="AF27" i="32"/>
  <c r="AG27" i="32"/>
  <c r="F4" i="31"/>
  <c r="G5" i="33" s="1"/>
  <c r="F5" i="31"/>
  <c r="G6" i="33" s="1"/>
  <c r="F6" i="31"/>
  <c r="F7" i="31"/>
  <c r="F8" i="31"/>
  <c r="F9" i="31"/>
  <c r="G12" i="33" s="1"/>
  <c r="F10" i="31"/>
  <c r="G13" i="33" s="1"/>
  <c r="F11" i="31"/>
  <c r="G14" i="33" s="1"/>
  <c r="I7" i="33" l="1"/>
  <c r="I10" i="33"/>
  <c r="D111" i="21" s="1"/>
  <c r="I14" i="33"/>
  <c r="I6" i="33"/>
  <c r="I8" i="33"/>
  <c r="I13" i="33"/>
  <c r="I5" i="33"/>
  <c r="I12" i="33"/>
  <c r="C93" i="21"/>
  <c r="D24" i="21"/>
  <c r="D58" i="21"/>
  <c r="I9" i="33" l="1"/>
  <c r="D109" i="21" s="1"/>
  <c r="I16" i="33"/>
  <c r="C81" i="21"/>
  <c r="C78" i="21"/>
  <c r="C31" i="29"/>
  <c r="D59" i="21"/>
  <c r="C36" i="21" l="1"/>
  <c r="F12" i="29" l="1"/>
  <c r="C28" i="29" l="1"/>
  <c r="C45" i="29" l="1"/>
  <c r="D113" i="21" l="1"/>
  <c r="D134" i="21" s="1"/>
  <c r="C119" i="21"/>
  <c r="C123" i="21" s="1"/>
  <c r="D99" i="21"/>
  <c r="D104" i="21" s="1"/>
  <c r="C94" i="21"/>
  <c r="C52" i="21"/>
  <c r="C37" i="21" s="1"/>
  <c r="C83" i="21" l="1"/>
  <c r="D23" i="21"/>
  <c r="D66" i="21"/>
  <c r="D73" i="21" s="1"/>
  <c r="D26" i="21"/>
  <c r="D29" i="21" l="1"/>
  <c r="D80" i="21" l="1"/>
  <c r="D93" i="21"/>
  <c r="D37" i="21"/>
  <c r="D35" i="21"/>
  <c r="D34" i="21"/>
  <c r="D82" i="21"/>
  <c r="D91" i="21"/>
  <c r="D79" i="21"/>
  <c r="D78" i="21"/>
  <c r="D92" i="21"/>
  <c r="D81" i="21"/>
  <c r="D90" i="21"/>
  <c r="D88" i="21"/>
  <c r="D89" i="21"/>
  <c r="D77" i="21"/>
  <c r="D130" i="21"/>
  <c r="D45" i="21"/>
  <c r="D49" i="21"/>
  <c r="D48" i="21"/>
  <c r="D46" i="21"/>
  <c r="D50" i="21"/>
  <c r="D47" i="21"/>
  <c r="D51" i="21"/>
  <c r="D44" i="21"/>
  <c r="D36" i="21" l="1"/>
  <c r="D38" i="21" s="1"/>
  <c r="D71" i="21" s="1"/>
  <c r="D52" i="21"/>
  <c r="D72" i="21" s="1"/>
  <c r="D94" i="21"/>
  <c r="D83" i="21"/>
  <c r="D132" i="21" s="1"/>
  <c r="D103" i="21" l="1"/>
  <c r="D105" i="21" s="1"/>
  <c r="D133" i="21" s="1"/>
  <c r="D74" i="21"/>
  <c r="D131" i="21" s="1"/>
  <c r="D135" i="21" l="1"/>
  <c r="D117" i="21" s="1"/>
  <c r="D118" i="21" l="1"/>
  <c r="D119" i="21" s="1"/>
  <c r="D123" i="21" s="1"/>
  <c r="D136" i="21" s="1"/>
  <c r="D137" i="21" s="1"/>
  <c r="D138" i="21" s="1"/>
  <c r="D139" i="21" s="1"/>
  <c r="D121" i="21" l="1"/>
  <c r="D120" i="21"/>
  <c r="C4" i="25"/>
  <c r="E4" i="25" s="1"/>
  <c r="D122" i="21"/>
  <c r="G4" i="25" l="1"/>
  <c r="G5" i="25" s="1"/>
  <c r="G6" i="25" s="1"/>
</calcChain>
</file>

<file path=xl/comments1.xml><?xml version="1.0" encoding="utf-8"?>
<comments xmlns="http://schemas.openxmlformats.org/spreadsheetml/2006/main">
  <authors>
    <author>Itamar Rodrigues Silva Filho</author>
  </authors>
  <commentList>
    <comment ref="B57" authorId="0" shapeId="0">
      <text>
        <r>
          <rPr>
            <b/>
            <sz val="9"/>
            <color indexed="81"/>
            <rFont val="Segoe UI"/>
            <family val="2"/>
          </rPr>
          <t>Itamar Rodrigues Silva Filho:</t>
        </r>
        <r>
          <rPr>
            <sz val="9"/>
            <color indexed="81"/>
            <rFont val="Segoe UI"/>
            <family val="2"/>
          </rPr>
          <t xml:space="preserve">
Faltam complementos conforme planilha indicada BASE</t>
        </r>
      </text>
    </comment>
    <comment ref="A86" authorId="0" shapeId="0">
      <text>
        <r>
          <rPr>
            <b/>
            <sz val="9"/>
            <color indexed="81"/>
            <rFont val="Segoe UI"/>
            <family val="2"/>
          </rPr>
          <t>Itamar Rodrigues Silva Filho:</t>
        </r>
        <r>
          <rPr>
            <sz val="9"/>
            <color indexed="81"/>
            <rFont val="Segoe UI"/>
            <family val="2"/>
          </rPr>
          <t xml:space="preserve">
Na IN5 de 2017 os títulos de 4,1 tem nome diferente, como férias se utiliza Substituto de férias</t>
        </r>
      </text>
    </comment>
  </commentList>
</comments>
</file>

<file path=xl/comments2.xml><?xml version="1.0" encoding="utf-8"?>
<comments xmlns="http://schemas.openxmlformats.org/spreadsheetml/2006/main">
  <authors>
    <author>Itamar Rodrigues Silva Filho</author>
  </authors>
  <commentList>
    <comment ref="B22" authorId="0" shapeId="0">
      <text>
        <r>
          <rPr>
            <b/>
            <sz val="9"/>
            <color indexed="81"/>
            <rFont val="Segoe UI"/>
            <family val="2"/>
          </rPr>
          <t>Itamar Rodrigues Silva Filho:</t>
        </r>
        <r>
          <rPr>
            <sz val="9"/>
            <color indexed="81"/>
            <rFont val="Segoe UI"/>
            <family val="2"/>
          </rPr>
          <t xml:space="preserve">
Faltam complementos conforme planilha indicada BASE</t>
        </r>
      </text>
    </comment>
  </commentList>
</comments>
</file>

<file path=xl/sharedStrings.xml><?xml version="1.0" encoding="utf-8"?>
<sst xmlns="http://schemas.openxmlformats.org/spreadsheetml/2006/main" count="656" uniqueCount="337">
  <si>
    <t>QUADRO RESUMO</t>
  </si>
  <si>
    <t>TIPO DE SERVIÇO</t>
  </si>
  <si>
    <t>VALOR PROPOSTO POR EMPREGADO</t>
  </si>
  <si>
    <t>QUANTIDADE DE EMPREGADOS POR POSTO</t>
  </si>
  <si>
    <t>VALOR PROPOSTO POR POSTO</t>
  </si>
  <si>
    <t>QUANTIDADE DE POSTOS</t>
  </si>
  <si>
    <t>I</t>
  </si>
  <si>
    <t>VALOR MENSAL DO SERVIÇO</t>
  </si>
  <si>
    <t>VALOR GLOBAL DO SERVIÇO</t>
  </si>
  <si>
    <t>SECRETARIA EXECUTIVA</t>
  </si>
  <si>
    <t>SUBSECRETARIA DE ASSUNTOS ADMINISTRATIVOS</t>
  </si>
  <si>
    <t>COORDENAÇÃO-GERAL DE GESTÃO ADMINISTRATIVA</t>
  </si>
  <si>
    <t>COORDENAÇÃO DE MODERNIZAÇÃO E ELABORAÇÃO DE PROJETOS</t>
  </si>
  <si>
    <t>PLANILHA DE CUSTOS E FORMAÇÃO DE CUSTOS</t>
  </si>
  <si>
    <t xml:space="preserve">INSTRUÇÃO NORMATIVA Nº 5, DE 26 DE MAIO DE 2017 (Atualizada) e </t>
  </si>
  <si>
    <t>INSTRUÇÃO NORMATIVA Nº 7, DE 20 DE SETEMBRO DE 2018.</t>
  </si>
  <si>
    <t>Discriminação dos Serviços (dados referentes à contratação)</t>
  </si>
  <si>
    <t xml:space="preserve">A </t>
  </si>
  <si>
    <t xml:space="preserve">Data de apresentação da proposta (dia/mês/ano) </t>
  </si>
  <si>
    <t>DD/MM/2021</t>
  </si>
  <si>
    <t xml:space="preserve">B </t>
  </si>
  <si>
    <t xml:space="preserve">Município/UF </t>
  </si>
  <si>
    <t>Brasília/DF</t>
  </si>
  <si>
    <t xml:space="preserve">C </t>
  </si>
  <si>
    <t xml:space="preserve">Ano Acordo, Convenção ou Sentença Normativa em Dissídio Coletivo, Nº do registro no MTE </t>
  </si>
  <si>
    <t>D</t>
  </si>
  <si>
    <t xml:space="preserve">Nº de meses de execução contratual </t>
  </si>
  <si>
    <t xml:space="preserve">Dados complementares para composição dos custos referente à mão-de-obra </t>
  </si>
  <si>
    <t>Tipo de serviço (mesmo serviço com características distintas)</t>
  </si>
  <si>
    <t>Salário Normativo da Categoria Profissional</t>
  </si>
  <si>
    <t xml:space="preserve">Categoria profissional (vinculada à execução contratual) </t>
  </si>
  <si>
    <t>Classificação Brasileira de Ocupações (CBO):</t>
  </si>
  <si>
    <t xml:space="preserve">Data base da categoria (dia/mês/ano) </t>
  </si>
  <si>
    <t>Módulo 1 - Composição da Remuneração</t>
  </si>
  <si>
    <t xml:space="preserve">Composição da remuneração </t>
  </si>
  <si>
    <t xml:space="preserve">Valor (R$) </t>
  </si>
  <si>
    <t xml:space="preserve">Salário Base </t>
  </si>
  <si>
    <t>Adicional de Periculosidade</t>
  </si>
  <si>
    <t xml:space="preserve">Adicional de insalubridade </t>
  </si>
  <si>
    <t xml:space="preserve">D </t>
  </si>
  <si>
    <t xml:space="preserve">Adicional noturno </t>
  </si>
  <si>
    <t xml:space="preserve">E </t>
  </si>
  <si>
    <t>Adicional de Hora Noturna reduzida</t>
  </si>
  <si>
    <t xml:space="preserve">G </t>
  </si>
  <si>
    <t xml:space="preserve">Intervalo Intrajornada </t>
  </si>
  <si>
    <t xml:space="preserve">H </t>
  </si>
  <si>
    <t>Descanso Semanal Remunerado</t>
  </si>
  <si>
    <t xml:space="preserve">Total da Remuneração </t>
  </si>
  <si>
    <t>Nota 1: O Módulo 1 refere-se ao valor mensal devido ao empregado pela prestação do serviço no período de 12 meses.</t>
  </si>
  <si>
    <t>Módulo 2 - Encargos e Benefícios Anuais, Mensais e Diários</t>
  </si>
  <si>
    <t>Submódulo 2.1 - 13º (décimo terceiro) Salário, Férias e Adicional de Férias</t>
  </si>
  <si>
    <t>2.1</t>
  </si>
  <si>
    <t>13º (décimo terceiro) Salário, Férias e Adicional de Férias</t>
  </si>
  <si>
    <t xml:space="preserve">% </t>
  </si>
  <si>
    <t xml:space="preserve">13 º Salário </t>
  </si>
  <si>
    <t>Férias e Adicional de Férias</t>
  </si>
  <si>
    <t xml:space="preserve">Subtotal </t>
  </si>
  <si>
    <t>C</t>
  </si>
  <si>
    <t>Incidência dos encargos previstos no Submódulo 2.2 sobre 13º Salário, Férias e Adicional de Férias</t>
  </si>
  <si>
    <t xml:space="preserve">Total </t>
  </si>
  <si>
    <t>Nota 1: Como a planilha de custos e formação de preços é calculada mensalmente, provisiona-se proporcionalmente 1/12 (um doze avos) dos valores referentes a gratificação natalina, férias e adicional de férias. (Redação dada pela Instrução Normativa nº 7, de 2018)</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</si>
  <si>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</si>
  <si>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  (Incluído pela Instrução Normativa nº 7, de 2018)</t>
  </si>
  <si>
    <t>Submódulo 2.2 - Encargos Previdenciários (GPS), Fundo de Garantia por Tempo de Serviço (FGTS) e outras contribuições.</t>
  </si>
  <si>
    <t>2.2</t>
  </si>
  <si>
    <t>GPS, FGTS e outras contribuições</t>
  </si>
  <si>
    <t xml:space="preserve">INSS </t>
  </si>
  <si>
    <t xml:space="preserve">Salário Educação </t>
  </si>
  <si>
    <t>SAT</t>
  </si>
  <si>
    <t>SESC ou SESI</t>
  </si>
  <si>
    <t>SENAI - SENAC</t>
  </si>
  <si>
    <t xml:space="preserve">F </t>
  </si>
  <si>
    <t xml:space="preserve">SEBRAE </t>
  </si>
  <si>
    <t>INCRA</t>
  </si>
  <si>
    <t>FGTS</t>
  </si>
  <si>
    <t xml:space="preserve">TOTAL </t>
  </si>
  <si>
    <t>Nota 1: Os percentuais dos encargos previdenciários, do FGTS e demais contribuições são aqueles estabelecidos pela legislação vigente.</t>
  </si>
  <si>
    <t>Nota 2: O SAT a depender do grau de risco do serviço irá variar entre 1%, para risco leve, de 2%, para risco médio, e de 3% de risco grave.</t>
  </si>
  <si>
    <t>Nota 3: Esses percentuais incidem sobre o Módulo 1, o Submódulo 2.1. (Redação dada pela Instrução Normativa nº 7, de 2018)</t>
  </si>
  <si>
    <t>Submódulo 2.3 - Benefícios Mensais e Diários.</t>
  </si>
  <si>
    <t>2.3</t>
  </si>
  <si>
    <t>Benefícios Mensais e Diários</t>
  </si>
  <si>
    <t xml:space="preserve">Transporte </t>
  </si>
  <si>
    <t>Auxílio- Refeição/ Alimentação  (Vales, Cestas básicas, etc)</t>
  </si>
  <si>
    <t xml:space="preserve">Fundo Social Odontológico </t>
  </si>
  <si>
    <t>Plano de Saúde</t>
  </si>
  <si>
    <t>E</t>
  </si>
  <si>
    <t>Seguro de vida, invalidez e funeral</t>
  </si>
  <si>
    <t>Auxílio creche</t>
  </si>
  <si>
    <t>G</t>
  </si>
  <si>
    <t>Contribuição Negocial</t>
  </si>
  <si>
    <t>Processamento em folha</t>
  </si>
  <si>
    <t xml:space="preserve">Total de Benefícios mensais e diários </t>
  </si>
  <si>
    <t>Nota 1: O valor informado deverá ser o custo real do benefício (descontado o valor eventualmente pago pelo posto).</t>
  </si>
  <si>
    <t>Nota 2: Observar a previsão dos benefícios contidos em Acordos, Convenções e Dissídios Coletivos de Trabalho e atentar-se ao disposto no art. 6º desta Instrução Normativa SEGES Nº 05/2017.</t>
  </si>
  <si>
    <t>Quadro-Resumo do Módulo 2 - Encargos e Benefícios anuais, mensais e diários</t>
  </si>
  <si>
    <t>Encargos e Benefícios Anuais, Mensais e Diários</t>
  </si>
  <si>
    <t>Valor (R$)</t>
  </si>
  <si>
    <t>Total</t>
  </si>
  <si>
    <t>Módulo 3 - Provisão para Rescisão</t>
  </si>
  <si>
    <t>Provisão para Rescisão</t>
  </si>
  <si>
    <t>%</t>
  </si>
  <si>
    <t>A</t>
  </si>
  <si>
    <t>Aviso Prévio Indenizado</t>
  </si>
  <si>
    <t>B</t>
  </si>
  <si>
    <t>Incidência do FGTS sobre o Aviso Prévio Indenizado</t>
  </si>
  <si>
    <t>Multa do FGTS e contribuição social sobre o Aviso Prévio Indenizado</t>
  </si>
  <si>
    <t>Aviso Prévio Trabalhado</t>
  </si>
  <si>
    <t>Incidência de GPS, FGTS e outras contribuições sobre o Aviso Prévio Trabalhado</t>
  </si>
  <si>
    <t>F</t>
  </si>
  <si>
    <t>Multa do FGTS e contribuição social sobre o Aviso Prévio Trabalhado</t>
  </si>
  <si>
    <t>Nota 1: O somatório dos percentuais referentes a Multa do FGTS e contribuição social sobre o Aviso Prévio Indenizado e a Multa do FGTS e contribuição social sobre o Aviso Prévio Trabalhado não deverão ultrapassar a 5% conforme o Anexo XI da IN 05/2017-SG/MPDG</t>
  </si>
  <si>
    <t>Módulo 4 - Custo de Reposição do Profissional Ausente</t>
  </si>
  <si>
    <t>Submódulo 4.1 - Ausências Legais</t>
  </si>
  <si>
    <t>4.1</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</si>
  <si>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</si>
  <si>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</si>
  <si>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</si>
  <si>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</si>
  <si>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</si>
  <si>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</si>
  <si>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Nota 1: Os itens que contemplam o módulo 4 se referem ao custo dos dias trabalhados pelo repositor/substituto, quando o empregado alocado na prestação de serviço estiver ausente, conforme as previsões estabelecidas na legislação. (Redação dada pela Instrução Normativa nº 7, de 2018)</t>
  </si>
  <si>
    <t>Submódulo 4.2 - Substituto na Intrajornada</t>
  </si>
  <si>
    <t>4.2</t>
  </si>
  <si>
    <t>Substituto na Intrajornada</t>
  </si>
  <si>
    <t>Substituto na cobertura de Intervalo para repouso ou alimentação</t>
  </si>
  <si>
    <t>Quadro-Resumo do Módulo 4 - Custo de Reposição do Profissional Ausente</t>
  </si>
  <si>
    <t>Custo de Reposição do Profissional Ausente</t>
  </si>
  <si>
    <t>Módulo 5 - Insumos Diversos</t>
  </si>
  <si>
    <t>Insumos Diversos</t>
  </si>
  <si>
    <t>Uniformes</t>
  </si>
  <si>
    <t>Materiais</t>
  </si>
  <si>
    <t>Equipamentos: Ponto Biométrico</t>
  </si>
  <si>
    <t>Outros (especificar)</t>
  </si>
  <si>
    <t>Módulo 6 - Custos Indiretos, Tributos e Lucro</t>
  </si>
  <si>
    <t>Custos Indiretos, Tributos e Lucro</t>
  </si>
  <si>
    <t>Custos Indiretos</t>
  </si>
  <si>
    <t>Lucro</t>
  </si>
  <si>
    <t>Tributos</t>
  </si>
  <si>
    <t>C.1. Tributos Federais (PIS, COFINS)</t>
  </si>
  <si>
    <t>C.2. Tributos Estaduais (ISS)</t>
  </si>
  <si>
    <t>C.3. Tributos Municipais (especificar)</t>
  </si>
  <si>
    <t>Nota 1: Custos Indiretos, Tributos e Lucro por empregado.</t>
  </si>
  <si>
    <t>Nota 2: Os percentuais de Custos Indiretos (5%) e de Lucro (5%) por posto indicados acima estão menores que os máximos aceitáveis, de acordo com o Acórdão 2.369/2011- TCU – Plenário.</t>
  </si>
  <si>
    <t>Nota 3: O orçamento dos custos dos serviços foi estimado levando-se em consideração empresas optantes pelo Lucro Real.</t>
  </si>
  <si>
    <t>2. QUADRO-RESUMO DO CUSTO POR EMPREGADO</t>
  </si>
  <si>
    <t>Mão de obra vinculada à execução contratual (valor por empregado)</t>
  </si>
  <si>
    <t>Subtotal (A + B +C+ D+E)</t>
  </si>
  <si>
    <t>Módulo 6 – Custos Indiretos, Tributos e Lucro</t>
  </si>
  <si>
    <t xml:space="preserve">Valor Total por Empregado </t>
  </si>
  <si>
    <t>Valor mensal</t>
  </si>
  <si>
    <t>Valor anual</t>
  </si>
  <si>
    <t>BASE LEGAL</t>
  </si>
  <si>
    <t>INSS</t>
  </si>
  <si>
    <t>Art. 2°, § 3º, da Lei 11.457, de 16 de março de 2007.</t>
  </si>
  <si>
    <t>SALÁRIO EDUCAÇÃO</t>
  </si>
  <si>
    <t>Art. 3º, Inciso I, Decreto 87.043, de 22 de março de 1982.</t>
  </si>
  <si>
    <t>SEGURO ACIDENTE DE TRABALHO= SAT X FAP</t>
  </si>
  <si>
    <t>SESI/SESC</t>
  </si>
  <si>
    <t>Art. 30, Lei 8.036, de 11 de maio de 1990.</t>
  </si>
  <si>
    <t>SENAI/SENAC</t>
  </si>
  <si>
    <t>Art. 1º, caput, Decreto-Lei 6.246, de 1944 (SENAI) e art. 4º, caput do Decreto-Lei 8.621, de 1946 (SENAC).</t>
  </si>
  <si>
    <t>SEBRAE</t>
  </si>
  <si>
    <t>Art. 8º, Lei 8.029, de 12 de abril de 1990.</t>
  </si>
  <si>
    <t>Art. 1°, I, 2 c/c art. 3°, ambos do Decreto-Lei 1.146, de 31 de dezembro de 1970.</t>
  </si>
  <si>
    <t>H</t>
  </si>
  <si>
    <t>Art. 15, Lei nº 8.036/90 e Art. 7º, III, CF.</t>
  </si>
  <si>
    <t>Vale Transporte, Decreto Distrital 40.392 (a partir de 20/01/2020)</t>
  </si>
  <si>
    <t>INSTRUÇÃO NORMATIVA MTE/SIT Nº 25, DE 20 DE DEZEMBRO DE 2001</t>
  </si>
  <si>
    <t>Cálculo: [(100% / 30) x 7] / 12 = 1,944% - Acórdão 3.006/2010 – Plenário e Art. 7º, XXI, CF/88, 477, 487 e ss. da CLT</t>
  </si>
  <si>
    <t>Acórdão 2.217/2010 – Plenário</t>
  </si>
  <si>
    <t>Cálculo: [(100% / 30) x 1,4947] / 12 = 0,42 - Art. 473 da CLT</t>
  </si>
  <si>
    <t>Cálculo: {[(5/30)/12]x0,015}x 100, considerando 5 dias de afastamento e que 1% dos homens - Art. 7º inc XIX da CF terão direito a licença</t>
  </si>
  <si>
    <t>Cálculo: {[(100% /30) x 15] / 12} x (nºCAT/População INSS CAT) = 0,051% - Art. 19 a 23 da Lei
nº 8.213/91</t>
  </si>
  <si>
    <t xml:space="preserve"> Substituto na cobertura de Afastamento Maternidade</t>
  </si>
  <si>
    <t xml:space="preserve">Cálculo: {[(4/12]*0,0005}x100, considerando que 0,05% dos empregados utilizarão a licença. - Art. 7º inc XVIII, CF, Lei 8.213/91, art 72 da lei 11.770/2008 </t>
  </si>
  <si>
    <t>Percentual (%)</t>
  </si>
  <si>
    <t>CILT nos valores limites para contratação conforme Planilha do Ministério do Planejamento - IN 05/2017</t>
  </si>
  <si>
    <t>Artigo 2º da Lei nº 10.637/02 e Art.2º da Lei 10.833, de 29 de dezembro de 2003. Os tributos (COFINS e PIS) foram definidos utilizando o regime de tributação de Lucro REAL. A licitante deve elaborar sua proposta e, por conseguinte, sua planilha com base no regime de tributação ao qual estará submetida durante a execução do contrato.</t>
  </si>
  <si>
    <t xml:space="preserve">Lei Complementar nº 116, de 31 de julho de 2003 </t>
  </si>
  <si>
    <t>AUXILIAR DE SAÚDE BUCAL</t>
  </si>
  <si>
    <t>Item 14 - anexo XII , IN 05/2017</t>
  </si>
  <si>
    <t>Item 14 - anexo XII, IN 05/2017 - MP e Art 8º da IN CJF nº 001/2013 - Cáculo: Férias - [(1/11) x 100] = 9,09 e 1/3 constitucional - [(1/3) x (1/11) x 100]=3,03%</t>
  </si>
  <si>
    <t>Item 14 - anexo II, da IN 05/2017, IN nº 05/2017 - Anexo VII-D; IN nº 07/2018</t>
  </si>
  <si>
    <t>3224-15</t>
  </si>
  <si>
    <t>SINDSAUDE 2021</t>
  </si>
  <si>
    <t>Multa do FGTS sobre o Aviso Prévio Trabalhado</t>
  </si>
  <si>
    <t>Multa do FGTS sobre o Aviso Prévio Indenizado</t>
  </si>
  <si>
    <t xml:space="preserve">Cálculo: [0,08*(0,40)*0,9]*(1+0,0833+0,09075+0,03025) = 4,35% - Item 14 - anexo VII, IN 05/2017 - MP - Art. 18, §1º da Lei 8.036/90 e Art 1º da Complementar nº 110/01 + Art. 12º da Lei 13.932/2019. </t>
  </si>
  <si>
    <t>Cálculo: 0,08 x 0,4] x [% Incidência dos Encargos do Submódulo 2.2] = 0,02 % - Lei nº 13.932, de 11 de dezembro de 2019</t>
  </si>
  <si>
    <t>Cálculo: {[0,0555x(1/12)]x100} = 0,42% - Art. 7º, XXI, CF/88, 477, 487 e ss. CLT e Nota Técnica CGAC/CISET nº 2/2018</t>
  </si>
  <si>
    <t>UNIFORME</t>
  </si>
  <si>
    <t>Valor Unitário</t>
  </si>
  <si>
    <t>Valor total</t>
  </si>
  <si>
    <r>
      <t xml:space="preserve">Constituição Federal de 1988 </t>
    </r>
    <r>
      <rPr>
        <sz val="32"/>
        <color rgb="FFFF0000"/>
        <rFont val="Calibri"/>
        <family val="2"/>
        <scheme val="minor"/>
      </rPr>
      <t xml:space="preserve">(Art. 7º inciso XVII) e Nota Técnica CGAC/CISET nº 2/2018 </t>
    </r>
  </si>
  <si>
    <t>Decreto nº 2.173, de março de 1997, que obriga as empresas pagarem a alíquota de 3% (risco grave) sem que se leve em consideração o percentual de empregados que realmente exercem funções de risco. Se a empresa CONTRATADA for optante pelo Simples Nacional é isenta. Fundamentação legal – Art. 22, inciso II, alíneas “b” e “c” da Lei nº 8.212/91, Decreto nº 6.042/2007, Decreto nº 2.173, de março de 1997, Decreto nº 6.957/2009, Anexo da Resolução MPS/CNPS nº 1.316, de 31 de maio de 2010, Súmula nº 351 – STJ. Decreto nº 3.048/99, Decreto nº 2.173, de março de 1997.</t>
  </si>
  <si>
    <t xml:space="preserve">Cláusula 17ª § 2º - CCT 2021 </t>
  </si>
  <si>
    <t xml:space="preserve">Cláusula 3ª - CCT 2021 </t>
  </si>
  <si>
    <t>Adicional de Insalubridade</t>
  </si>
  <si>
    <t> Laudo Técnico e NR 15 (item 15.1, subitem 15.1.3 e Anexo 14)</t>
  </si>
  <si>
    <t>Incidência do submódulo 2.2 sobre o somatório do submódulo 2.1 e sobre as alíneas A, B, C, D e E do submódulo 4.1</t>
  </si>
  <si>
    <t>2) O item "jaleco" escolhido é o descrito no código CATMAT 476898, no entanto a pesquisa no Painel de Preços considerou os semelhantes 305172 e 305173.</t>
  </si>
  <si>
    <t>1) Os itens máscara/respirador, avental descartável e protetor facial foram cotados no Processo 23000.003230/2021-69 (Aquisição de materiais e EPI's), conforme Projeto Básico (SEI 2577743).</t>
  </si>
  <si>
    <t>Observações:</t>
  </si>
  <si>
    <t>últimos 90 / 120 / 150 dias</t>
  </si>
  <si>
    <t>Dispensa de licitação</t>
  </si>
  <si>
    <t>Unid.</t>
  </si>
  <si>
    <t>Protetor facial</t>
  </si>
  <si>
    <t>9.9</t>
  </si>
  <si>
    <t>ùltimos 180 dias</t>
  </si>
  <si>
    <t>Unid</t>
  </si>
  <si>
    <t>Avental descartável</t>
  </si>
  <si>
    <t>últimos 90 dias</t>
  </si>
  <si>
    <t>Máscara/respirador</t>
  </si>
  <si>
    <t>30 / 60 / mais de 180 dias</t>
  </si>
  <si>
    <t xml:space="preserve"> pregão</t>
  </si>
  <si>
    <t>relógio de ponto digital</t>
  </si>
  <si>
    <t>19.21.1</t>
  </si>
  <si>
    <t>30 / 60 / 90 dias</t>
  </si>
  <si>
    <t>pregão</t>
  </si>
  <si>
    <t>sapato branco</t>
  </si>
  <si>
    <t>9.3 d</t>
  </si>
  <si>
    <t>30 / 120 / 150 dias</t>
  </si>
  <si>
    <t>jaleco</t>
  </si>
  <si>
    <t>9.3 c</t>
  </si>
  <si>
    <t>30 / 90 dias</t>
  </si>
  <si>
    <t>dipensa de licitação / pregão</t>
  </si>
  <si>
    <t>calça comprida branca</t>
  </si>
  <si>
    <t>9.3 b</t>
  </si>
  <si>
    <t>60 / 90 / 120 dias</t>
  </si>
  <si>
    <t>camiseta branca</t>
  </si>
  <si>
    <t>9.3 a</t>
  </si>
  <si>
    <t>Período da compra</t>
  </si>
  <si>
    <t>Modalidade</t>
  </si>
  <si>
    <t>Menor Preço</t>
  </si>
  <si>
    <t>Mediana</t>
  </si>
  <si>
    <t>Média * QTD</t>
  </si>
  <si>
    <t>Média</t>
  </si>
  <si>
    <t>Quantidade Demandada</t>
  </si>
  <si>
    <t>Unidade de medida</t>
  </si>
  <si>
    <t>Decrição</t>
  </si>
  <si>
    <t>N° item do TR</t>
  </si>
  <si>
    <t>COTAÇÃO PAINEL DE PREÇOS DO GOVERNO</t>
  </si>
  <si>
    <t>Os itens avental descartável e protetor facial foram cotados no Processo 23000.003230/2021-69 (Aquisição de materiais e EPI's), conforme Projeto Básico (SEI 2577743).</t>
  </si>
  <si>
    <t>Observação:</t>
  </si>
  <si>
    <t>Frete</t>
  </si>
  <si>
    <t>unidade</t>
  </si>
  <si>
    <t>1000 unidades/ano</t>
  </si>
  <si>
    <t>Pct com 10 unidades</t>
  </si>
  <si>
    <t>Valor Total</t>
  </si>
  <si>
    <t>Valor unitário</t>
  </si>
  <si>
    <t>QTD</t>
  </si>
  <si>
    <t>Média com transporte</t>
  </si>
  <si>
    <t>Zeus do Brasil</t>
  </si>
  <si>
    <t>Astro</t>
  </si>
  <si>
    <t>Super EPI</t>
  </si>
  <si>
    <t>MH</t>
  </si>
  <si>
    <t>Americanas</t>
  </si>
  <si>
    <t>MedBit</t>
  </si>
  <si>
    <t>Surya Dental</t>
  </si>
  <si>
    <t>Medix Brasil</t>
  </si>
  <si>
    <t>Embalagem</t>
  </si>
  <si>
    <t>COTAÇÃO INTERNET</t>
  </si>
  <si>
    <t>Valor total = quantidade * preço + frete</t>
  </si>
  <si>
    <t>valor unitário</t>
  </si>
  <si>
    <t>QRD</t>
  </si>
  <si>
    <t>By Ponto</t>
  </si>
  <si>
    <t>Mercado Livre</t>
  </si>
  <si>
    <t>Mameluko</t>
  </si>
  <si>
    <t>Dash Uniformes</t>
  </si>
  <si>
    <t>Casa das Fardas</t>
  </si>
  <si>
    <t>Fábrica de Uniformes</t>
  </si>
  <si>
    <t>Demorgan Uniformes</t>
  </si>
  <si>
    <t>HM Uniformes</t>
  </si>
  <si>
    <t>Unifor-All</t>
  </si>
  <si>
    <t>Amaro</t>
  </si>
  <si>
    <t>Fashion Masks</t>
  </si>
  <si>
    <t>Katia Ferrer Luzardo</t>
  </si>
  <si>
    <t>Mário Amaral da Silva Filho</t>
  </si>
  <si>
    <t>Responsáveis pela elaboração da planilha:</t>
  </si>
  <si>
    <t>8) Para os uniformes (camiseta, calça, jaleco e sapato) foi estimada a quantidade anual.</t>
  </si>
  <si>
    <t>7) o item "jaleco" escolhido é o descrito no código CATMAT 476898, no entanto a pesquisa no Painel de Preços considerou os semelhantes 305172 e 305173.</t>
  </si>
  <si>
    <t>6) Para cálculo da quantidade de protetores faciais, foram considerados 2 unidades por ano, por pessoa (total de 4 por ano)</t>
  </si>
  <si>
    <t>5) Para cálculo da quantidade de aventais descartáveis foi considerada a média de 8 atendimentos odontológicos por dia (40 por semana, 160 por mês e 1920 por ano)</t>
  </si>
  <si>
    <t>4) Para cálculo da quantidade de máscaras N95 foi considerada a utilização de 3 unidades por mês por pessoa (total de 6 por mês e 72 por ano)</t>
  </si>
  <si>
    <t>3) O valor estimado foi calculado com base na média dos valores obtidos nas pesquisas.</t>
  </si>
  <si>
    <t>2) Pesquisa em sites especializados em materiais médicos e odontológicos, considerando o CEP do Ministério da Educação para cálculo do frete.</t>
  </si>
  <si>
    <t>1) Cotação do Painel de Preços do Governo, considerando período máximo de 180 dias;</t>
  </si>
  <si>
    <t>Para elaboração desta planilha foram observados os seguintes dados:</t>
  </si>
  <si>
    <t>TOTAL</t>
  </si>
  <si>
    <t>Protetor facial composto de um suporte de material plástico rígido, que cobre a parte frontal do crânio e se estende até a parte lateral da cabeça, e um escudo de policarbonato de alta resistência, incolor, com cerca de 200 mm altura, 400 mm de largura (acompanhando o contorno do rosto), que permita perfeita visibilidade.</t>
  </si>
  <si>
    <t>Pct com 10 unidade</t>
  </si>
  <si>
    <t>Avental descartável e impermeável manga longa com punhos ou elástico nos punhos, 100% TNT, gramatura 40g/m², com tiras para fechamento na altura do pescoço e da cintura para ajuste, abertura traseira, hipoalergênico e atóxico. Cor: Branca, verde ou azul.</t>
  </si>
  <si>
    <t>Respirador confeccionado em três camadas dobrável, meio filtrante em microfibras sintéticas tratadas eletrostaticamente, recoberta por um não tecido na cor branca, com tira interna de material metálico moldável utilizado para ajuste nasal na parte superior, e tira de espuma que confere ao respirador melhor conforto e vedação; Eficiência de Filtração Bacteriológica (BFE) &gt; 99%.</t>
  </si>
  <si>
    <t>cadastro de todas as entradas e saídas para o trabalho, com hora de almoço; impressão ao funcionário de comprovante de batida; arquivo de dados internos de pelo menos 3000 registros; periodicidade de salvamento desses registros que evite perdas de dados conforme Portaria Nº 1.510, de 21 de agosto de 2009 do MTE</t>
  </si>
  <si>
    <t>ponto eletrônico digital</t>
  </si>
  <si>
    <t>brancos, fechados, confortáveis, com solado emborrachado, sem salto</t>
  </si>
  <si>
    <t>sapato</t>
  </si>
  <si>
    <t>branco, manga comprida com punho, gola padre, fechamento por botões e bolsos frontais. Tecido de algodão com poliéster</t>
  </si>
  <si>
    <t>comprida branca, tecido de jeans ou brim branco, com elastano, sem transparência, com fechamento frontal com zíper e cintura de cós alto</t>
  </si>
  <si>
    <t>calça branca</t>
  </si>
  <si>
    <t>branca, tecido de algodão, sem transparência, com gola, sem abertura frontal, decote “V” e com manga curta</t>
  </si>
  <si>
    <t>Média geral</t>
  </si>
  <si>
    <t>Média Internet</t>
  </si>
  <si>
    <t>Média Painel de Preços</t>
  </si>
  <si>
    <t>Descrição sucinta do objeto</t>
  </si>
  <si>
    <t>Código CATMAT</t>
  </si>
  <si>
    <t>N° item</t>
  </si>
  <si>
    <t>COTAÇÃO</t>
  </si>
  <si>
    <t>PONTO BIOMÉTRICO</t>
  </si>
  <si>
    <t>MATERIAIS</t>
  </si>
  <si>
    <t>9) O ponto biométrico é único para os 60 meses de contratação e poderá sofrer depreciação por se tratar de custo não renovável.</t>
  </si>
  <si>
    <t>AUXILIAR DE SÁUDE BUCAL</t>
  </si>
  <si>
    <t xml:space="preserve">Posto </t>
  </si>
  <si>
    <t>Auxiliar de Saúde Bucal - ASB</t>
  </si>
  <si>
    <t>Valor Total Anual</t>
  </si>
  <si>
    <t>Valor Total Mensal</t>
  </si>
  <si>
    <t>Valor Unit. do Posto</t>
  </si>
  <si>
    <t>Vigência: 13/07/2021</t>
  </si>
  <si>
    <t>Vigência: 03/09/2021</t>
  </si>
  <si>
    <t>Vigência: 03/03/2020</t>
  </si>
  <si>
    <t>Contrato 25/2017</t>
  </si>
  <si>
    <t>Contrato 15/2018</t>
  </si>
  <si>
    <t>Contrato 155/2019</t>
  </si>
  <si>
    <t>MENOR PREÇO</t>
  </si>
  <si>
    <t>MEDIANA</t>
  </si>
  <si>
    <t>MÉDIA</t>
  </si>
  <si>
    <t>TRF5</t>
  </si>
  <si>
    <t>CBMDF</t>
  </si>
  <si>
    <t>TJDFT</t>
  </si>
  <si>
    <t>METODOLOGIA</t>
  </si>
  <si>
    <t>Órgãos da Administração</t>
  </si>
  <si>
    <t>Qtd</t>
  </si>
  <si>
    <t>Forma de contratação</t>
  </si>
  <si>
    <t>Discriminação</t>
  </si>
  <si>
    <t>Item</t>
  </si>
  <si>
    <t>MAPA COMPARATIVO DE PREÇOS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</si>
</sst>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quot;R$&quot;\ * #,##0.00_-;\-&quot;R$&quot;\ * #,##0.00_-;_-&quot;R$&quot;\ * &quot;-&quot;??_-;_-@_-"/>
    <numFmt numFmtId="43" formatCode="_-* #,##0.00_-;\-* #,##0.00_-;_-* &quot;-&quot;??_-;_-@_-"/>
    <numFmt numFmtId="164" formatCode="_(&quot;R$ &quot;* #,##0.00_);_(&quot;R$ &quot;* \(#,##0.00\);_(&quot;R$ &quot;* &quot;-&quot;??_);_(@_)"/>
    <numFmt numFmtId="165" formatCode="0.000%"/>
    <numFmt numFmtId="166" formatCode="[$R$-416]\ #,##0.00"/>
    <numFmt numFmtId="167" formatCode="&quot;R$&quot;\ #,##0.00"/>
    <numFmt numFmtId="168" formatCode="&quot;R$&quot;\ #,##0"/>
    <numFmt numFmtId="169" formatCode="&quot;R$&quot;\ #,##0.0"/>
    <numFmt numFmtId="170" formatCode="_-&quot;R$&quot;\ * #,##0_-;\-&quot;R$&quot;\ * #,##0_-;_-&quot;R$&quot;\ * &quot;-&quot;??_-;_-@_-"/>
    <numFmt numFmtId="171" formatCode="_-&quot;R$&quot;\ * #,##0.0_-;\-&quot;R$&quot;\ * #,##0.0_-;_-&quot;R$&quot;\ * &quot;-&quot;??_-;_-@_-"/>
  </numFmts>
  <fonts count="42" x14ac:knownFonts="1">
    <font>
      <sz val="10"/>
      <name val="Arial"/>
    </font>
    <font>
      <sz val="10"/>
      <name val="Arial"/>
      <family val="2"/>
    </font>
    <font>
      <sz val="9"/>
      <color indexed="81"/>
      <name val="Segoe UI"/>
      <family val="2"/>
    </font>
    <font>
      <b/>
      <sz val="9"/>
      <color indexed="81"/>
      <name val="Segoe UI"/>
      <family val="2"/>
    </font>
    <font>
      <b/>
      <sz val="10"/>
      <name val="Calibri"/>
      <family val="2"/>
      <scheme val="minor"/>
    </font>
    <font>
      <sz val="10"/>
      <name val="Calibri"/>
      <family val="2"/>
      <scheme val="minor"/>
    </font>
    <font>
      <b/>
      <sz val="12"/>
      <name val="Calibri"/>
      <family val="2"/>
      <scheme val="minor"/>
    </font>
    <font>
      <sz val="12"/>
      <name val="Calibri"/>
      <family val="2"/>
      <scheme val="minor"/>
    </font>
    <font>
      <u/>
      <sz val="10"/>
      <color theme="10"/>
      <name val="Arial"/>
      <family val="2"/>
    </font>
    <font>
      <sz val="9"/>
      <name val="Calibri"/>
      <family val="2"/>
      <scheme val="minor"/>
    </font>
    <font>
      <sz val="8"/>
      <color rgb="FF000000"/>
      <name val="Calibri"/>
      <family val="2"/>
      <scheme val="minor"/>
    </font>
    <font>
      <sz val="8"/>
      <name val="Calibri"/>
      <family val="2"/>
    </font>
    <font>
      <sz val="8"/>
      <name val="Calibri"/>
      <family val="2"/>
      <scheme val="minor"/>
    </font>
    <font>
      <b/>
      <sz val="8"/>
      <name val="Calibri"/>
      <family val="2"/>
      <scheme val="minor"/>
    </font>
    <font>
      <sz val="10"/>
      <color rgb="FFFF0000"/>
      <name val="Calibri"/>
      <family val="2"/>
      <scheme val="minor"/>
    </font>
    <font>
      <sz val="32"/>
      <color rgb="FFFF0000"/>
      <name val="Calibri"/>
      <family val="2"/>
      <scheme val="minor"/>
    </font>
    <font>
      <sz val="11"/>
      <color rgb="FF000000"/>
      <name val="Calibri"/>
      <family val="2"/>
    </font>
    <font>
      <sz val="11"/>
      <color rgb="FFFF0000"/>
      <name val="Calibri"/>
      <family val="2"/>
    </font>
    <font>
      <sz val="12"/>
      <color rgb="FF000000"/>
      <name val="Calibri"/>
      <family val="2"/>
    </font>
    <font>
      <sz val="12"/>
      <color rgb="FFFF0000"/>
      <name val="Calibri"/>
      <family val="2"/>
    </font>
    <font>
      <b/>
      <sz val="12"/>
      <name val="Calibri"/>
      <family val="2"/>
    </font>
    <font>
      <sz val="10"/>
      <color rgb="FF000000"/>
      <name val="Calibri"/>
      <family val="2"/>
    </font>
    <font>
      <b/>
      <sz val="10"/>
      <color rgb="FF000000"/>
      <name val="Calibri"/>
      <family val="2"/>
    </font>
    <font>
      <b/>
      <sz val="11"/>
      <color rgb="FF000000"/>
      <name val="Calibri"/>
      <family val="2"/>
    </font>
    <font>
      <b/>
      <sz val="14"/>
      <color rgb="FFFFFFFF"/>
      <name val="Calibri"/>
      <family val="2"/>
    </font>
    <font>
      <sz val="11"/>
      <color rgb="FF000000"/>
      <name val="Calibri"/>
      <family val="2"/>
      <scheme val="minor"/>
    </font>
    <font>
      <sz val="12"/>
      <color rgb="FF000000"/>
      <name val="Calibri"/>
      <family val="2"/>
      <scheme val="minor"/>
    </font>
    <font>
      <b/>
      <sz val="12"/>
      <color rgb="FF000000"/>
      <name val="Calibri"/>
      <family val="2"/>
      <scheme val="minor"/>
    </font>
    <font>
      <sz val="11"/>
      <name val="Calibri"/>
      <family val="2"/>
    </font>
    <font>
      <u/>
      <sz val="11"/>
      <color rgb="FF0000FF"/>
      <name val="Calibri"/>
      <family val="2"/>
    </font>
    <font>
      <b/>
      <sz val="11"/>
      <name val="Calibri"/>
      <family val="2"/>
    </font>
    <font>
      <sz val="10"/>
      <name val="Calibri"/>
      <family val="2"/>
    </font>
    <font>
      <b/>
      <sz val="10"/>
      <name val="Calibri"/>
      <family val="2"/>
    </font>
    <font>
      <b/>
      <sz val="12"/>
      <color rgb="FF000000"/>
      <name val="Calibri"/>
      <family val="2"/>
    </font>
    <font>
      <b/>
      <sz val="11"/>
      <color rgb="FFFF0000"/>
      <name val="Calibri"/>
      <family val="2"/>
    </font>
    <font>
      <b/>
      <sz val="11"/>
      <color rgb="FFFFFFFF"/>
      <name val="Calibri"/>
      <family val="2"/>
    </font>
    <font>
      <b/>
      <sz val="11"/>
      <color theme="3"/>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b/>
      <sz val="14"/>
      <name val="Calibri"/>
      <family val="2"/>
      <scheme val="minor"/>
    </font>
    <font>
      <b/>
      <sz val="14"/>
      <color theme="1"/>
      <name val="Calibri"/>
      <family val="2"/>
      <scheme val="minor"/>
    </font>
  </fonts>
  <fills count="2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9" tint="0.39997558519241921"/>
        <bgColor indexed="64"/>
      </patternFill>
    </fill>
    <fill>
      <patternFill patternType="solid">
        <fgColor rgb="FF92D050"/>
        <bgColor indexed="64"/>
      </patternFill>
    </fill>
    <fill>
      <patternFill patternType="solid">
        <fgColor theme="8" tint="0.79998168889431442"/>
        <bgColor rgb="FFFFFFFF"/>
      </patternFill>
    </fill>
    <fill>
      <patternFill patternType="solid">
        <fgColor rgb="FFB8CCE4"/>
        <bgColor rgb="FFFFFFFF"/>
      </patternFill>
    </fill>
    <fill>
      <patternFill patternType="solid">
        <fgColor rgb="FFFFFFFF"/>
        <bgColor rgb="FFFFFFFF"/>
      </patternFill>
    </fill>
    <fill>
      <patternFill patternType="solid">
        <fgColor theme="0"/>
        <bgColor rgb="FFFFFFFF"/>
      </patternFill>
    </fill>
    <fill>
      <patternFill patternType="solid">
        <fgColor theme="4" tint="0.59999389629810485"/>
        <bgColor rgb="FFFFFFFF"/>
      </patternFill>
    </fill>
    <fill>
      <patternFill patternType="solid">
        <fgColor theme="2"/>
        <bgColor rgb="FFFFFFFF"/>
      </patternFill>
    </fill>
    <fill>
      <patternFill patternType="solid">
        <fgColor theme="2" tint="0.79998168889431442"/>
        <bgColor rgb="FFFFFFFF"/>
      </patternFill>
    </fill>
    <fill>
      <patternFill patternType="solid">
        <fgColor theme="0" tint="-0.14999847407452621"/>
        <bgColor rgb="FFFFFFFF"/>
      </patternFill>
    </fill>
    <fill>
      <patternFill patternType="solid">
        <fgColor rgb="FFD8D8D8"/>
        <bgColor rgb="FFFFFFFF"/>
      </patternFill>
    </fill>
    <fill>
      <patternFill patternType="solid">
        <fgColor rgb="FFD9D9D9"/>
        <bgColor rgb="FFFFFFFF"/>
      </patternFill>
    </fill>
    <fill>
      <patternFill patternType="solid">
        <fgColor rgb="FFBDD7EE"/>
        <bgColor rgb="FFFFFFFF"/>
      </patternFill>
    </fill>
    <fill>
      <patternFill patternType="solid">
        <fgColor rgb="FF1F497D"/>
        <bgColor rgb="FFFFFFFF"/>
      </patternFill>
    </fill>
    <fill>
      <patternFill patternType="solid">
        <fgColor rgb="FF1F4E78"/>
        <bgColor rgb="FFFFFFFF"/>
      </patternFill>
    </fill>
    <fill>
      <patternFill patternType="solid">
        <fgColor theme="0" tint="-0.14999847407452621"/>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DAEEF3"/>
        <bgColor rgb="FFFFFFFF"/>
      </patternFill>
    </fill>
  </fills>
  <borders count="16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8"/>
      </right>
      <top style="thin">
        <color indexed="8"/>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8"/>
      </right>
      <top/>
      <bottom style="thin">
        <color indexed="8"/>
      </bottom>
      <diagonal/>
    </border>
    <border>
      <left style="medium">
        <color indexed="64"/>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bottom style="thin">
        <color indexed="8"/>
      </bottom>
      <diagonal/>
    </border>
    <border>
      <left style="thin">
        <color indexed="8"/>
      </left>
      <right style="medium">
        <color indexed="64"/>
      </right>
      <top/>
      <bottom style="thin">
        <color indexed="8"/>
      </bottom>
      <diagonal/>
    </border>
    <border>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style="thin">
        <color indexed="8"/>
      </right>
      <top style="thin">
        <color indexed="8"/>
      </top>
      <bottom style="medium">
        <color indexed="64"/>
      </bottom>
      <diagonal/>
    </border>
    <border>
      <left style="thin">
        <color indexed="8"/>
      </left>
      <right/>
      <top style="thin">
        <color indexed="8"/>
      </top>
      <bottom style="medium">
        <color indexed="64"/>
      </bottom>
      <diagonal/>
    </border>
    <border>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8"/>
      </left>
      <right/>
      <top style="medium">
        <color indexed="64"/>
      </top>
      <bottom style="medium">
        <color indexed="64"/>
      </bottom>
      <diagonal/>
    </border>
    <border>
      <left/>
      <right style="thin">
        <color indexed="8"/>
      </right>
      <top style="medium">
        <color indexed="64"/>
      </top>
      <bottom style="medium">
        <color indexed="64"/>
      </bottom>
      <diagonal/>
    </border>
    <border>
      <left style="medium">
        <color indexed="64"/>
      </left>
      <right/>
      <top/>
      <bottom style="thin">
        <color indexed="8"/>
      </bottom>
      <diagonal/>
    </border>
    <border>
      <left style="thin">
        <color indexed="8"/>
      </left>
      <right style="thin">
        <color indexed="8"/>
      </right>
      <top/>
      <bottom style="thin">
        <color indexed="8"/>
      </bottom>
      <diagonal/>
    </border>
    <border>
      <left/>
      <right style="medium">
        <color indexed="64"/>
      </right>
      <top/>
      <bottom style="thin">
        <color indexed="8"/>
      </bottom>
      <diagonal/>
    </border>
    <border>
      <left style="medium">
        <color indexed="64"/>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thin">
        <color indexed="8"/>
      </top>
      <bottom/>
      <diagonal/>
    </border>
    <border>
      <left style="thin">
        <color indexed="8"/>
      </left>
      <right style="thin">
        <color indexed="8"/>
      </right>
      <top style="thin">
        <color indexed="8"/>
      </top>
      <bottom/>
      <diagonal/>
    </border>
    <border>
      <left/>
      <right style="medium">
        <color indexed="64"/>
      </right>
      <top style="thin">
        <color indexed="8"/>
      </top>
      <bottom/>
      <diagonal/>
    </border>
    <border>
      <left style="medium">
        <color indexed="64"/>
      </left>
      <right/>
      <top style="thin">
        <color indexed="8"/>
      </top>
      <bottom style="medium">
        <color indexed="64"/>
      </bottom>
      <diagonal/>
    </border>
    <border>
      <left/>
      <right/>
      <top style="thin">
        <color indexed="8"/>
      </top>
      <bottom style="medium">
        <color indexed="64"/>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medium">
        <color indexed="64"/>
      </left>
      <right style="thin">
        <color indexed="8"/>
      </right>
      <top style="thin">
        <color indexed="8"/>
      </top>
      <bottom/>
      <diagonal/>
    </border>
    <border>
      <left style="thin">
        <color indexed="8"/>
      </left>
      <right style="medium">
        <color indexed="64"/>
      </right>
      <top style="thin">
        <color indexed="8"/>
      </top>
      <bottom/>
      <diagonal/>
    </border>
    <border>
      <left/>
      <right/>
      <top style="thin">
        <color indexed="8"/>
      </top>
      <bottom style="thin">
        <color indexed="8"/>
      </bottom>
      <diagonal/>
    </border>
    <border>
      <left style="medium">
        <color indexed="64"/>
      </left>
      <right style="thin">
        <color indexed="64"/>
      </right>
      <top style="thin">
        <color indexed="64"/>
      </top>
      <bottom/>
      <diagonal/>
    </border>
    <border>
      <left/>
      <right/>
      <top style="thin">
        <color indexed="8"/>
      </top>
      <bottom/>
      <diagonal/>
    </border>
    <border>
      <left/>
      <right/>
      <top style="medium">
        <color indexed="64"/>
      </top>
      <bottom/>
      <diagonal/>
    </border>
    <border>
      <left style="thin">
        <color indexed="8"/>
      </left>
      <right/>
      <top style="thin">
        <color indexed="8"/>
      </top>
      <bottom/>
      <diagonal/>
    </border>
    <border>
      <left style="medium">
        <color indexed="64"/>
      </left>
      <right style="thin">
        <color indexed="8"/>
      </right>
      <top style="medium">
        <color indexed="64"/>
      </top>
      <bottom style="thin">
        <color indexed="8"/>
      </bottom>
      <diagonal/>
    </border>
    <border>
      <left style="thin">
        <color indexed="8"/>
      </left>
      <right/>
      <top style="medium">
        <color indexed="64"/>
      </top>
      <bottom style="thin">
        <color indexed="8"/>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8"/>
      </left>
      <right style="thin">
        <color indexed="8"/>
      </right>
      <top style="thin">
        <color indexed="8"/>
      </top>
      <bottom style="medium">
        <color indexed="64"/>
      </bottom>
      <diagonal/>
    </border>
    <border>
      <left style="thin">
        <color indexed="64"/>
      </left>
      <right style="thin">
        <color indexed="64"/>
      </right>
      <top style="thin">
        <color indexed="8"/>
      </top>
      <bottom style="medium">
        <color indexed="64"/>
      </bottom>
      <diagonal/>
    </border>
    <border>
      <left style="thin">
        <color indexed="8"/>
      </left>
      <right style="thin">
        <color indexed="8"/>
      </right>
      <top style="medium">
        <color indexed="64"/>
      </top>
      <bottom style="thin">
        <color indexed="8"/>
      </bottom>
      <diagonal/>
    </border>
    <border>
      <left style="thin">
        <color indexed="64"/>
      </left>
      <right style="medium">
        <color indexed="64"/>
      </right>
      <top style="thin">
        <color indexed="8"/>
      </top>
      <bottom style="medium">
        <color indexed="64"/>
      </bottom>
      <diagonal/>
    </border>
    <border>
      <left style="medium">
        <color indexed="64"/>
      </left>
      <right style="medium">
        <color indexed="64"/>
      </right>
      <top/>
      <bottom/>
      <diagonal/>
    </border>
    <border>
      <left/>
      <right/>
      <top style="thin">
        <color indexed="64"/>
      </top>
      <bottom style="thin">
        <color indexed="64"/>
      </bottom>
      <diagonal/>
    </border>
    <border>
      <left style="thin">
        <color indexed="8"/>
      </left>
      <right style="thin">
        <color indexed="8"/>
      </right>
      <top style="medium">
        <color indexed="64"/>
      </top>
      <bottom/>
      <diagonal/>
    </border>
    <border>
      <left/>
      <right style="medium">
        <color indexed="64"/>
      </right>
      <top style="medium">
        <color indexed="64"/>
      </top>
      <bottom style="thin">
        <color indexed="8"/>
      </bottom>
      <diagonal/>
    </border>
    <border>
      <left style="medium">
        <color indexed="64"/>
      </left>
      <right style="medium">
        <color indexed="64"/>
      </right>
      <top style="thin">
        <color rgb="FF000000"/>
      </top>
      <bottom style="medium">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thin">
        <color rgb="FF000000"/>
      </top>
      <bottom style="medium">
        <color indexed="64"/>
      </bottom>
      <diagonal/>
    </border>
    <border>
      <left style="thin">
        <color rgb="FF000000"/>
      </left>
      <right/>
      <top style="thin">
        <color rgb="FF000000"/>
      </top>
      <bottom style="medium">
        <color indexed="64"/>
      </bottom>
      <diagonal/>
    </border>
    <border>
      <left style="thin">
        <color rgb="FF000000"/>
      </left>
      <right style="thin">
        <color rgb="FF000000"/>
      </right>
      <top style="thin">
        <color rgb="FF000000"/>
      </top>
      <bottom style="medium">
        <color indexed="64"/>
      </bottom>
      <diagonal/>
    </border>
    <border>
      <left/>
      <right style="thin">
        <color rgb="FF000000"/>
      </right>
      <top style="thin">
        <color rgb="FF000000"/>
      </top>
      <bottom style="medium">
        <color indexed="64"/>
      </bottom>
      <diagonal/>
    </border>
    <border>
      <left style="medium">
        <color indexed="64"/>
      </left>
      <right style="thick">
        <color rgb="FF000000"/>
      </right>
      <top style="thin">
        <color rgb="FF000000"/>
      </top>
      <bottom style="medium">
        <color indexed="64"/>
      </bottom>
      <diagonal/>
    </border>
    <border>
      <left style="medium">
        <color indexed="64"/>
      </left>
      <right style="medium">
        <color indexed="64"/>
      </right>
      <top style="thin">
        <color rgb="FF000000"/>
      </top>
      <bottom/>
      <diagonal/>
    </border>
    <border>
      <left style="medium">
        <color indexed="64"/>
      </left>
      <right style="medium">
        <color indexed="64"/>
      </right>
      <top style="thin">
        <color indexed="64"/>
      </top>
      <bottom style="thin">
        <color indexed="64"/>
      </bottom>
      <diagonal/>
    </border>
    <border>
      <left/>
      <right/>
      <top style="thin">
        <color rgb="FF000000"/>
      </top>
      <bottom/>
      <diagonal/>
    </border>
    <border>
      <left style="medium">
        <color indexed="64"/>
      </left>
      <right style="medium">
        <color indexed="64"/>
      </right>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medium">
        <color indexed="64"/>
      </left>
      <right style="thick">
        <color rgb="FF000000"/>
      </right>
      <top style="thin">
        <color rgb="FF000000"/>
      </top>
      <bottom/>
      <diagonal/>
    </border>
    <border>
      <left style="medium">
        <color indexed="64"/>
      </left>
      <right style="medium">
        <color indexed="64"/>
      </right>
      <top style="thin">
        <color rgb="FF000000"/>
      </top>
      <bottom style="thin">
        <color rgb="FF000000"/>
      </bottom>
      <diagonal/>
    </border>
    <border>
      <left/>
      <right/>
      <top style="thin">
        <color rgb="FF000000"/>
      </top>
      <bottom style="thin">
        <color rgb="FF000000"/>
      </bottom>
      <diagonal/>
    </border>
    <border>
      <left style="medium">
        <color indexed="64"/>
      </left>
      <right style="thick">
        <color rgb="FF000000"/>
      </right>
      <top style="thin">
        <color rgb="FF000000"/>
      </top>
      <bottom style="thin">
        <color rgb="FF000000"/>
      </bottom>
      <diagonal/>
    </border>
    <border>
      <left style="medium">
        <color indexed="64"/>
      </left>
      <right style="thin">
        <color rgb="FF000000"/>
      </right>
      <top style="thin">
        <color rgb="FF000000"/>
      </top>
      <bottom style="medium">
        <color indexed="64"/>
      </bottom>
      <diagonal/>
    </border>
    <border>
      <left style="medium">
        <color indexed="64"/>
      </left>
      <right/>
      <top style="thin">
        <color rgb="FF000000"/>
      </top>
      <bottom style="medium">
        <color indexed="64"/>
      </bottom>
      <diagonal/>
    </border>
    <border>
      <left style="thin">
        <color rgb="FF000000"/>
      </left>
      <right style="thin">
        <color rgb="FF000000"/>
      </right>
      <top style="thin">
        <color rgb="FF000000"/>
      </top>
      <bottom style="thin">
        <color rgb="FF000000"/>
      </bottom>
      <diagonal/>
    </border>
    <border>
      <left style="medium">
        <color indexed="64"/>
      </left>
      <right style="thin">
        <color rgb="FF000000"/>
      </right>
      <top style="thin">
        <color rgb="FF000000"/>
      </top>
      <bottom/>
      <diagonal/>
    </border>
    <border>
      <left style="medium">
        <color indexed="64"/>
      </left>
      <right/>
      <top style="thin">
        <color rgb="FF000000"/>
      </top>
      <bottom style="thin">
        <color rgb="FF000000"/>
      </bottom>
      <diagonal/>
    </border>
    <border>
      <left style="thin">
        <color rgb="FF000000"/>
      </left>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style="medium">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rgb="FF000000"/>
      </left>
      <right/>
      <top style="medium">
        <color indexed="64"/>
      </top>
      <bottom style="thin">
        <color rgb="FF000000"/>
      </bottom>
      <diagonal/>
    </border>
    <border>
      <left style="thin">
        <color rgb="FF000000"/>
      </left>
      <right style="thin">
        <color rgb="FF000000"/>
      </right>
      <top style="medium">
        <color indexed="64"/>
      </top>
      <bottom style="thin">
        <color rgb="FF000000"/>
      </bottom>
      <diagonal/>
    </border>
    <border>
      <left style="medium">
        <color indexed="64"/>
      </left>
      <right style="thin">
        <color rgb="FF000000"/>
      </right>
      <top style="medium">
        <color indexed="64"/>
      </top>
      <bottom style="thin">
        <color rgb="FF000000"/>
      </bottom>
      <diagonal/>
    </border>
    <border>
      <left/>
      <right style="medium">
        <color indexed="64"/>
      </right>
      <top/>
      <bottom/>
      <diagonal/>
    </border>
    <border>
      <left style="thin">
        <color indexed="64"/>
      </left>
      <right style="thin">
        <color indexed="64"/>
      </right>
      <top style="thin">
        <color indexed="64"/>
      </top>
      <bottom/>
      <diagonal/>
    </border>
    <border>
      <left style="thin">
        <color rgb="FF000000"/>
      </left>
      <right/>
      <top/>
      <bottom/>
      <diagonal/>
    </border>
    <border>
      <left style="thin">
        <color rgb="FF000000"/>
      </left>
      <right style="thin">
        <color rgb="FF000000"/>
      </right>
      <top/>
      <bottom/>
      <diagonal/>
    </border>
    <border>
      <left style="medium">
        <color indexed="64"/>
      </left>
      <right style="thin">
        <color rgb="FF000000"/>
      </right>
      <top/>
      <bottom/>
      <diagonal/>
    </border>
    <border>
      <left style="thin">
        <color rgb="FF000000"/>
      </left>
      <right/>
      <top style="medium">
        <color indexed="64"/>
      </top>
      <bottom/>
      <diagonal/>
    </border>
    <border>
      <left style="thin">
        <color rgb="FF000000"/>
      </left>
      <right style="thin">
        <color rgb="FF000000"/>
      </right>
      <top style="medium">
        <color indexed="64"/>
      </top>
      <bottom/>
      <diagonal/>
    </border>
    <border>
      <left style="medium">
        <color indexed="64"/>
      </left>
      <right style="thin">
        <color rgb="FF000000"/>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style="thin">
        <color rgb="FF000000"/>
      </left>
      <right style="medium">
        <color indexed="64"/>
      </right>
      <top style="thin">
        <color rgb="FF000000"/>
      </top>
      <bottom/>
      <diagonal/>
    </border>
    <border>
      <left style="medium">
        <color indexed="64"/>
      </left>
      <right/>
      <top style="medium">
        <color indexed="64"/>
      </top>
      <bottom style="thin">
        <color indexed="64"/>
      </bottom>
      <diagonal/>
    </border>
    <border>
      <left/>
      <right style="medium">
        <color indexed="64"/>
      </right>
      <top style="thin">
        <color indexed="64"/>
      </top>
      <bottom style="thin">
        <color rgb="FF000000"/>
      </bottom>
      <diagonal/>
    </border>
    <border>
      <left/>
      <right/>
      <top style="thin">
        <color indexed="64"/>
      </top>
      <bottom style="thin">
        <color rgb="FF000000"/>
      </bottom>
      <diagonal/>
    </border>
    <border>
      <left style="medium">
        <color indexed="64"/>
      </left>
      <right/>
      <top style="thin">
        <color indexed="64"/>
      </top>
      <bottom style="thin">
        <color rgb="FF000000"/>
      </bottom>
      <diagonal/>
    </border>
    <border>
      <left/>
      <right style="medium">
        <color indexed="64"/>
      </right>
      <top style="medium">
        <color indexed="64"/>
      </top>
      <bottom style="thin">
        <color rgb="FF000000"/>
      </bottom>
      <diagonal/>
    </border>
    <border>
      <left/>
      <right/>
      <top style="medium">
        <color indexed="64"/>
      </top>
      <bottom style="thin">
        <color rgb="FF000000"/>
      </bottom>
      <diagonal/>
    </border>
    <border>
      <left style="medium">
        <color indexed="64"/>
      </left>
      <right/>
      <top style="medium">
        <color indexed="64"/>
      </top>
      <bottom style="thin">
        <color rgb="FF000000"/>
      </bottom>
      <diagonal/>
    </border>
    <border>
      <left/>
      <right style="medium">
        <color indexed="64"/>
      </right>
      <top style="medium">
        <color indexed="64"/>
      </top>
      <bottom style="thin">
        <color indexed="64"/>
      </bottom>
      <diagonal/>
    </border>
    <border>
      <left style="thin">
        <color rgb="FF000000"/>
      </left>
      <right style="medium">
        <color indexed="64"/>
      </right>
      <top style="medium">
        <color indexed="64"/>
      </top>
      <bottom style="thin">
        <color rgb="FF000000"/>
      </bottom>
      <diagonal/>
    </border>
    <border>
      <left/>
      <right style="thin">
        <color rgb="FF000000"/>
      </right>
      <top style="medium">
        <color indexed="64"/>
      </top>
      <bottom style="thin">
        <color rgb="FF000000"/>
      </bottom>
      <diagonal/>
    </border>
    <border>
      <left/>
      <right style="thin">
        <color indexed="64"/>
      </right>
      <top/>
      <bottom/>
      <diagonal/>
    </border>
    <border>
      <left/>
      <right/>
      <top style="medium">
        <color rgb="FF000000"/>
      </top>
      <bottom/>
      <diagonal/>
    </border>
    <border>
      <left style="medium">
        <color rgb="FF000000"/>
      </left>
      <right/>
      <top style="medium">
        <color rgb="FF000000"/>
      </top>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thin">
        <color rgb="FF000000"/>
      </right>
      <top style="medium">
        <color rgb="FF000000"/>
      </top>
      <bottom style="thin">
        <color rgb="FF000000"/>
      </bottom>
      <diagonal/>
    </border>
    <border>
      <left style="medium">
        <color indexed="64"/>
      </left>
      <right/>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thin">
        <color indexed="64"/>
      </left>
      <right style="thin">
        <color indexed="64"/>
      </right>
      <top/>
      <bottom/>
      <diagonal/>
    </border>
    <border>
      <left/>
      <right/>
      <top/>
      <bottom style="thin">
        <color indexed="64"/>
      </bottom>
      <diagonal/>
    </border>
  </borders>
  <cellStyleXfs count="8">
    <xf numFmtId="0" fontId="0" fillId="0" borderId="0"/>
    <xf numFmtId="164"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xf numFmtId="0" fontId="16" fillId="0" borderId="0"/>
    <xf numFmtId="44" fontId="16" fillId="0" borderId="0" applyFont="0" applyFill="0" applyBorder="0" applyAlignment="0" applyProtection="0"/>
    <xf numFmtId="43" fontId="16" fillId="0" borderId="0" applyFont="0" applyFill="0" applyBorder="0" applyAlignment="0" applyProtection="0"/>
    <xf numFmtId="0" fontId="29" fillId="0" borderId="0" applyNumberFormat="0" applyFill="0" applyBorder="0" applyAlignment="0" applyProtection="0"/>
  </cellStyleXfs>
  <cellXfs count="787">
    <xf numFmtId="0" fontId="0" fillId="0" borderId="0" xfId="0"/>
    <xf numFmtId="0" fontId="5" fillId="0" borderId="51" xfId="0" applyFont="1" applyFill="1" applyBorder="1" applyAlignment="1">
      <alignment horizontal="center" vertical="center" shrinkToFit="1"/>
    </xf>
    <xf numFmtId="0" fontId="5" fillId="0" borderId="31" xfId="0" applyFont="1" applyFill="1" applyBorder="1" applyAlignment="1">
      <alignment horizontal="center" vertical="center" shrinkToFit="1"/>
    </xf>
    <xf numFmtId="0" fontId="5" fillId="0" borderId="22" xfId="0" applyFont="1" applyFill="1" applyBorder="1" applyAlignment="1">
      <alignment horizontal="center" vertical="center" shrinkToFit="1"/>
    </xf>
    <xf numFmtId="164" fontId="5" fillId="0" borderId="23" xfId="1" applyFont="1" applyFill="1" applyBorder="1" applyAlignment="1">
      <alignment horizontal="center" vertical="center" shrinkToFit="1"/>
    </xf>
    <xf numFmtId="0" fontId="5" fillId="0" borderId="6" xfId="0" applyFont="1" applyFill="1" applyBorder="1" applyAlignment="1">
      <alignment horizontal="center" vertical="center" shrinkToFit="1"/>
    </xf>
    <xf numFmtId="164" fontId="5" fillId="0" borderId="4" xfId="1" applyFont="1" applyFill="1" applyBorder="1" applyAlignment="1">
      <alignment horizontal="center" vertical="center" shrinkToFit="1"/>
    </xf>
    <xf numFmtId="0" fontId="5" fillId="0" borderId="7" xfId="0" applyFont="1" applyFill="1" applyBorder="1" applyAlignment="1">
      <alignment horizontal="center" vertical="center" shrinkToFit="1"/>
    </xf>
    <xf numFmtId="0" fontId="5" fillId="0" borderId="9" xfId="1" applyNumberFormat="1" applyFont="1" applyFill="1" applyBorder="1" applyAlignment="1">
      <alignment horizontal="center" vertical="center" shrinkToFit="1"/>
    </xf>
    <xf numFmtId="0" fontId="5" fillId="0" borderId="24" xfId="0" applyFont="1" applyFill="1" applyBorder="1" applyAlignment="1">
      <alignment horizontal="center" vertical="center" shrinkToFit="1"/>
    </xf>
    <xf numFmtId="0" fontId="5" fillId="0" borderId="25" xfId="0" applyFont="1" applyFill="1" applyBorder="1" applyAlignment="1">
      <alignment horizontal="center" vertical="center" shrinkToFit="1"/>
    </xf>
    <xf numFmtId="164" fontId="5" fillId="0" borderId="28" xfId="1" applyFont="1" applyFill="1" applyBorder="1" applyAlignment="1">
      <alignment vertical="center" shrinkToFit="1"/>
    </xf>
    <xf numFmtId="164" fontId="5" fillId="0" borderId="30" xfId="1" applyFont="1" applyFill="1" applyBorder="1" applyAlignment="1">
      <alignment horizontal="center" vertical="center" shrinkToFit="1"/>
    </xf>
    <xf numFmtId="0" fontId="5" fillId="0" borderId="0" xfId="0" applyFont="1" applyFill="1"/>
    <xf numFmtId="164" fontId="4" fillId="0" borderId="17" xfId="1" applyFont="1" applyFill="1" applyBorder="1" applyAlignment="1">
      <alignment vertical="center" shrinkToFit="1"/>
    </xf>
    <xf numFmtId="0" fontId="5" fillId="0" borderId="37" xfId="0" applyFont="1" applyFill="1" applyBorder="1" applyAlignment="1">
      <alignment horizontal="center" vertical="center" shrinkToFit="1"/>
    </xf>
    <xf numFmtId="164" fontId="5" fillId="0" borderId="39" xfId="1" applyFont="1" applyFill="1" applyBorder="1" applyAlignment="1">
      <alignment vertical="center" shrinkToFit="1"/>
    </xf>
    <xf numFmtId="0" fontId="5" fillId="0" borderId="40" xfId="0" applyFont="1" applyFill="1" applyBorder="1" applyAlignment="1">
      <alignment horizontal="center" vertical="center" shrinkToFit="1"/>
    </xf>
    <xf numFmtId="9" fontId="5" fillId="0" borderId="41" xfId="0" applyNumberFormat="1" applyFont="1" applyFill="1" applyBorder="1" applyAlignment="1">
      <alignment horizontal="center" vertical="center" shrinkToFit="1"/>
    </xf>
    <xf numFmtId="164" fontId="5" fillId="0" borderId="42" xfId="1" applyFont="1" applyFill="1" applyBorder="1" applyAlignment="1">
      <alignment vertical="center" shrinkToFit="1"/>
    </xf>
    <xf numFmtId="10" fontId="5" fillId="0" borderId="41" xfId="0" applyNumberFormat="1" applyFont="1" applyFill="1" applyBorder="1" applyAlignment="1">
      <alignment horizontal="center" vertical="center" shrinkToFit="1"/>
    </xf>
    <xf numFmtId="0" fontId="5" fillId="0" borderId="43" xfId="0" applyFont="1" applyFill="1" applyBorder="1" applyAlignment="1">
      <alignment horizontal="center" vertical="center" shrinkToFit="1"/>
    </xf>
    <xf numFmtId="164" fontId="5" fillId="0" borderId="45" xfId="1" applyFont="1" applyFill="1" applyBorder="1" applyAlignment="1">
      <alignment vertical="center" shrinkToFit="1"/>
    </xf>
    <xf numFmtId="164" fontId="4" fillId="0" borderId="34" xfId="1" applyFont="1" applyFill="1" applyBorder="1" applyAlignment="1">
      <alignment vertical="center" shrinkToFit="1"/>
    </xf>
    <xf numFmtId="0" fontId="5" fillId="0" borderId="0" xfId="0" applyFont="1" applyFill="1" applyBorder="1" applyAlignment="1">
      <alignment horizontal="center" vertical="center" shrinkToFit="1"/>
    </xf>
    <xf numFmtId="164" fontId="5" fillId="0" borderId="0" xfId="1" applyFont="1" applyFill="1" applyBorder="1" applyAlignment="1">
      <alignment vertical="center" shrinkToFit="1"/>
    </xf>
    <xf numFmtId="0" fontId="4" fillId="0" borderId="0" xfId="0" applyFont="1" applyFill="1" applyBorder="1" applyAlignment="1">
      <alignment horizontal="justify" vertical="center" shrinkToFit="1"/>
    </xf>
    <xf numFmtId="0" fontId="4" fillId="0" borderId="48" xfId="0" applyFont="1" applyFill="1" applyBorder="1" applyAlignment="1">
      <alignment horizontal="center" vertical="center" shrinkToFit="1"/>
    </xf>
    <xf numFmtId="0" fontId="4" fillId="0" borderId="49" xfId="0" applyFont="1" applyFill="1" applyBorder="1" applyAlignment="1">
      <alignment horizontal="left" vertical="center" shrinkToFit="1"/>
    </xf>
    <xf numFmtId="0" fontId="4" fillId="0" borderId="49" xfId="0" applyFont="1" applyFill="1" applyBorder="1" applyAlignment="1">
      <alignment horizontal="center" vertical="center" shrinkToFit="1"/>
    </xf>
    <xf numFmtId="164" fontId="4" fillId="0" borderId="50" xfId="1" applyFont="1" applyFill="1" applyBorder="1" applyAlignment="1">
      <alignment vertical="center" shrinkToFit="1"/>
    </xf>
    <xf numFmtId="0" fontId="5" fillId="0" borderId="38" xfId="0" applyFont="1" applyFill="1" applyBorder="1" applyAlignment="1">
      <alignment horizontal="left" vertical="center" shrinkToFit="1"/>
    </xf>
    <xf numFmtId="10" fontId="5" fillId="0" borderId="38" xfId="2" applyNumberFormat="1" applyFont="1" applyFill="1" applyBorder="1" applyAlignment="1" applyProtection="1">
      <alignment horizontal="center" vertical="center" shrinkToFit="1"/>
    </xf>
    <xf numFmtId="0" fontId="5" fillId="0" borderId="41" xfId="0" applyFont="1" applyFill="1" applyBorder="1" applyAlignment="1">
      <alignment horizontal="left" vertical="center" shrinkToFit="1"/>
    </xf>
    <xf numFmtId="10" fontId="5" fillId="0" borderId="41" xfId="2" applyNumberFormat="1" applyFont="1" applyFill="1" applyBorder="1" applyAlignment="1" applyProtection="1">
      <alignment horizontal="center" vertical="center" shrinkToFit="1"/>
    </xf>
    <xf numFmtId="0" fontId="5" fillId="0" borderId="44" xfId="0" applyFont="1" applyFill="1" applyBorder="1" applyAlignment="1">
      <alignment horizontal="left" vertical="center" shrinkToFit="1"/>
    </xf>
    <xf numFmtId="10" fontId="4" fillId="0" borderId="32" xfId="2" applyNumberFormat="1" applyFont="1" applyFill="1" applyBorder="1" applyAlignment="1" applyProtection="1">
      <alignment horizontal="center" vertical="center" shrinkToFit="1"/>
    </xf>
    <xf numFmtId="164" fontId="4" fillId="0" borderId="9" xfId="1" applyFont="1" applyFill="1" applyBorder="1" applyAlignment="1">
      <alignment vertical="center" shrinkToFit="1"/>
    </xf>
    <xf numFmtId="164" fontId="4" fillId="0" borderId="50" xfId="1" applyFont="1" applyFill="1" applyBorder="1" applyAlignment="1">
      <alignment horizontal="center" vertical="center" shrinkToFit="1"/>
    </xf>
    <xf numFmtId="164" fontId="5" fillId="0" borderId="30" xfId="1" applyFont="1" applyFill="1" applyBorder="1" applyAlignment="1">
      <alignment vertical="center" shrinkToFit="1"/>
    </xf>
    <xf numFmtId="0" fontId="5" fillId="0" borderId="53" xfId="0" applyFont="1" applyFill="1" applyBorder="1" applyAlignment="1">
      <alignment horizontal="justify" vertical="center" shrinkToFit="1"/>
    </xf>
    <xf numFmtId="0" fontId="5" fillId="0" borderId="29" xfId="0" applyFont="1" applyFill="1" applyBorder="1" applyAlignment="1">
      <alignment horizontal="center" vertical="center" shrinkToFit="1"/>
    </xf>
    <xf numFmtId="0" fontId="5" fillId="0" borderId="53" xfId="0" applyFont="1" applyFill="1" applyBorder="1" applyAlignment="1">
      <alignment horizontal="left" vertical="center" shrinkToFit="1"/>
    </xf>
    <xf numFmtId="0" fontId="5" fillId="0" borderId="54" xfId="0" applyFont="1" applyFill="1" applyBorder="1" applyAlignment="1">
      <alignment horizontal="center" vertical="center" shrinkToFit="1"/>
    </xf>
    <xf numFmtId="0" fontId="5" fillId="0" borderId="55" xfId="0" applyFont="1" applyFill="1" applyBorder="1" applyAlignment="1">
      <alignment horizontal="left" vertical="center" shrinkToFit="1"/>
    </xf>
    <xf numFmtId="0" fontId="5" fillId="0" borderId="21" xfId="0" applyFont="1" applyFill="1" applyBorder="1" applyAlignment="1">
      <alignment horizontal="center" vertical="center" shrinkToFit="1"/>
    </xf>
    <xf numFmtId="164" fontId="5" fillId="0" borderId="52" xfId="1" applyFont="1" applyFill="1" applyBorder="1" applyAlignment="1">
      <alignment vertical="center" shrinkToFit="1"/>
    </xf>
    <xf numFmtId="164" fontId="4" fillId="0" borderId="14" xfId="1" applyFont="1" applyFill="1" applyBorder="1" applyAlignment="1">
      <alignment vertical="center" shrinkToFit="1"/>
    </xf>
    <xf numFmtId="0" fontId="5" fillId="0" borderId="5" xfId="0" applyFont="1" applyFill="1" applyBorder="1"/>
    <xf numFmtId="0" fontId="5" fillId="0" borderId="0" xfId="0" applyFont="1" applyFill="1" applyBorder="1"/>
    <xf numFmtId="0" fontId="5" fillId="0" borderId="0" xfId="0" applyFont="1" applyFill="1" applyBorder="1" applyAlignment="1">
      <alignment horizontal="center"/>
    </xf>
    <xf numFmtId="164" fontId="5" fillId="0" borderId="0" xfId="1" applyFont="1" applyFill="1" applyBorder="1"/>
    <xf numFmtId="0" fontId="4" fillId="0" borderId="14" xfId="0" applyFont="1" applyFill="1" applyBorder="1" applyAlignment="1">
      <alignment horizontal="center" vertical="center" wrapText="1"/>
    </xf>
    <xf numFmtId="164" fontId="4" fillId="0" borderId="17" xfId="1" applyFont="1" applyFill="1" applyBorder="1" applyAlignment="1">
      <alignment horizontal="center" vertical="center" wrapText="1"/>
    </xf>
    <xf numFmtId="0" fontId="5" fillId="0" borderId="15" xfId="0" applyFont="1" applyFill="1" applyBorder="1" applyAlignment="1">
      <alignment horizontal="center" vertical="center" wrapText="1"/>
    </xf>
    <xf numFmtId="164" fontId="5" fillId="0" borderId="20" xfId="1" applyFont="1" applyFill="1" applyBorder="1" applyAlignment="1">
      <alignment horizontal="center" vertical="center" wrapText="1"/>
    </xf>
    <xf numFmtId="164" fontId="4" fillId="0" borderId="20" xfId="1" applyFont="1" applyFill="1" applyBorder="1" applyAlignment="1">
      <alignment horizontal="center" vertical="center" wrapText="1"/>
    </xf>
    <xf numFmtId="0" fontId="4" fillId="0" borderId="14" xfId="0" applyFont="1" applyFill="1" applyBorder="1" applyAlignment="1">
      <alignment horizontal="center" vertical="center" shrinkToFit="1"/>
    </xf>
    <xf numFmtId="0" fontId="5" fillId="0" borderId="20" xfId="0" applyFont="1" applyFill="1" applyBorder="1" applyAlignment="1">
      <alignment horizontal="justify" vertical="center" wrapText="1"/>
    </xf>
    <xf numFmtId="10" fontId="5" fillId="0" borderId="14" xfId="2" applyNumberFormat="1" applyFont="1" applyFill="1" applyBorder="1" applyAlignment="1">
      <alignment horizontal="center" vertical="center" shrinkToFit="1"/>
    </xf>
    <xf numFmtId="10" fontId="4" fillId="0" borderId="15" xfId="2" applyNumberFormat="1" applyFont="1" applyFill="1" applyBorder="1" applyAlignment="1">
      <alignment horizontal="center" vertical="center" shrinkToFit="1"/>
    </xf>
    <xf numFmtId="164" fontId="4" fillId="0" borderId="14" xfId="1" applyFont="1" applyFill="1" applyBorder="1" applyAlignment="1">
      <alignment horizontal="center" vertical="center" wrapText="1"/>
    </xf>
    <xf numFmtId="10" fontId="5" fillId="0" borderId="20" xfId="2" applyNumberFormat="1" applyFont="1" applyFill="1" applyBorder="1" applyAlignment="1">
      <alignment horizontal="center" vertical="center" wrapText="1"/>
    </xf>
    <xf numFmtId="43" fontId="5" fillId="0" borderId="20" xfId="0" applyNumberFormat="1" applyFont="1" applyFill="1" applyBorder="1" applyAlignment="1">
      <alignment horizontal="justify" vertical="center" wrapText="1"/>
    </xf>
    <xf numFmtId="10" fontId="4" fillId="0" borderId="14" xfId="2" applyNumberFormat="1" applyFont="1" applyFill="1" applyBorder="1" applyAlignment="1">
      <alignment horizontal="center" vertical="center" wrapText="1"/>
    </xf>
    <xf numFmtId="0" fontId="4" fillId="0" borderId="17" xfId="0" applyFont="1" applyFill="1" applyBorder="1" applyAlignment="1">
      <alignment vertical="center" wrapText="1"/>
    </xf>
    <xf numFmtId="0" fontId="5" fillId="0" borderId="20" xfId="0" applyFont="1" applyFill="1" applyBorder="1" applyAlignment="1">
      <alignment vertical="center" wrapText="1"/>
    </xf>
    <xf numFmtId="9" fontId="5" fillId="0" borderId="20" xfId="2" applyFont="1" applyFill="1" applyBorder="1" applyAlignment="1">
      <alignment horizontal="center" vertical="center" wrapText="1"/>
    </xf>
    <xf numFmtId="0" fontId="4" fillId="0" borderId="15" xfId="0" applyFont="1" applyFill="1" applyBorder="1" applyAlignment="1">
      <alignment horizontal="center" vertical="center" wrapText="1"/>
    </xf>
    <xf numFmtId="164" fontId="5" fillId="0" borderId="14" xfId="1" applyFont="1" applyFill="1" applyBorder="1" applyAlignment="1">
      <alignment horizontal="center" vertical="center" wrapText="1"/>
    </xf>
    <xf numFmtId="164" fontId="5" fillId="0" borderId="28" xfId="1" applyFont="1" applyFill="1" applyBorder="1" applyAlignment="1">
      <alignment vertical="center" wrapText="1" shrinkToFit="1"/>
    </xf>
    <xf numFmtId="164" fontId="5" fillId="0" borderId="20" xfId="1" applyFont="1" applyFill="1" applyBorder="1" applyAlignment="1">
      <alignment horizontal="left" vertical="center" wrapText="1"/>
    </xf>
    <xf numFmtId="49" fontId="5" fillId="0" borderId="28" xfId="1" applyNumberFormat="1" applyFont="1" applyFill="1" applyBorder="1" applyAlignment="1">
      <alignment vertical="center" wrapText="1" shrinkToFit="1"/>
    </xf>
    <xf numFmtId="9" fontId="5" fillId="0" borderId="20" xfId="2" applyNumberFormat="1" applyFont="1" applyFill="1" applyBorder="1" applyAlignment="1">
      <alignment horizontal="center" vertical="center" wrapText="1"/>
    </xf>
    <xf numFmtId="49" fontId="5" fillId="0" borderId="20" xfId="1" applyNumberFormat="1" applyFont="1" applyFill="1" applyBorder="1" applyAlignment="1">
      <alignment horizontal="left" vertical="center" wrapText="1"/>
    </xf>
    <xf numFmtId="164" fontId="5" fillId="0" borderId="39" xfId="1" applyFont="1" applyFill="1" applyBorder="1" applyAlignment="1">
      <alignment vertical="center" wrapText="1" shrinkToFit="1"/>
    </xf>
    <xf numFmtId="164" fontId="7" fillId="0" borderId="0" xfId="1" applyFont="1" applyAlignment="1">
      <alignment wrapText="1"/>
    </xf>
    <xf numFmtId="0" fontId="7" fillId="0" borderId="0" xfId="0" applyFont="1" applyAlignment="1">
      <alignment wrapText="1"/>
    </xf>
    <xf numFmtId="164" fontId="7" fillId="0" borderId="1" xfId="1" applyFont="1" applyBorder="1" applyAlignment="1">
      <alignment horizontal="center" vertical="center" wrapText="1"/>
    </xf>
    <xf numFmtId="164" fontId="7" fillId="0" borderId="1" xfId="0" applyNumberFormat="1" applyFont="1" applyBorder="1" applyAlignment="1">
      <alignment horizontal="center" vertical="center" wrapText="1"/>
    </xf>
    <xf numFmtId="0" fontId="9" fillId="0" borderId="0" xfId="0" applyFont="1" applyFill="1" applyBorder="1" applyAlignment="1">
      <alignment horizontal="left" vertical="center" shrinkToFit="1"/>
    </xf>
    <xf numFmtId="164" fontId="4" fillId="0" borderId="0" xfId="1" applyFont="1" applyFill="1" applyBorder="1" applyAlignment="1">
      <alignment vertical="center" shrinkToFit="1"/>
    </xf>
    <xf numFmtId="0" fontId="10" fillId="0" borderId="0" xfId="0" applyFont="1"/>
    <xf numFmtId="0" fontId="11" fillId="0" borderId="0" xfId="0" applyFont="1" applyAlignment="1">
      <alignment vertical="center"/>
    </xf>
    <xf numFmtId="0" fontId="5" fillId="0" borderId="58" xfId="0" applyFont="1" applyFill="1" applyBorder="1" applyAlignment="1">
      <alignment horizontal="center" vertical="center" shrinkToFit="1"/>
    </xf>
    <xf numFmtId="0" fontId="5" fillId="0" borderId="59" xfId="0" applyFont="1" applyFill="1" applyBorder="1" applyAlignment="1">
      <alignment horizontal="justify" vertical="center" shrinkToFit="1"/>
    </xf>
    <xf numFmtId="10" fontId="4" fillId="0" borderId="62" xfId="0" applyNumberFormat="1" applyFont="1" applyFill="1" applyBorder="1" applyAlignment="1">
      <alignment horizontal="center" vertical="center" shrinkToFit="1"/>
    </xf>
    <xf numFmtId="0" fontId="5" fillId="0" borderId="44" xfId="0" applyFont="1" applyFill="1" applyBorder="1" applyAlignment="1">
      <alignment horizontal="left" vertical="center" wrapText="1"/>
    </xf>
    <xf numFmtId="10" fontId="5" fillId="0" borderId="44" xfId="2" applyNumberFormat="1" applyFont="1" applyFill="1" applyBorder="1" applyAlignment="1" applyProtection="1">
      <alignment horizontal="center" vertical="center" shrinkToFit="1"/>
    </xf>
    <xf numFmtId="0" fontId="13" fillId="0" borderId="0" xfId="0" applyFont="1" applyFill="1" applyBorder="1" applyAlignment="1">
      <alignment horizontal="justify" vertical="center" shrinkToFit="1"/>
    </xf>
    <xf numFmtId="10" fontId="13" fillId="0" borderId="0" xfId="2" applyNumberFormat="1" applyFont="1" applyFill="1" applyBorder="1" applyAlignment="1" applyProtection="1">
      <alignment horizontal="center" vertical="center" shrinkToFit="1"/>
    </xf>
    <xf numFmtId="164" fontId="13" fillId="0" borderId="0" xfId="1" applyFont="1" applyFill="1" applyBorder="1" applyAlignment="1">
      <alignment vertical="center" shrinkToFit="1"/>
    </xf>
    <xf numFmtId="0" fontId="12" fillId="0" borderId="0" xfId="0" applyFont="1" applyFill="1"/>
    <xf numFmtId="0" fontId="5" fillId="0" borderId="63" xfId="0" applyFont="1" applyFill="1" applyBorder="1" applyAlignment="1">
      <alignment horizontal="left" vertical="center" wrapText="1" shrinkToFit="1"/>
    </xf>
    <xf numFmtId="0" fontId="5" fillId="0" borderId="64" xfId="0" applyFont="1" applyFill="1" applyBorder="1" applyAlignment="1">
      <alignment horizontal="left" vertical="center" shrinkToFit="1"/>
    </xf>
    <xf numFmtId="10" fontId="5" fillId="0" borderId="64" xfId="2" applyNumberFormat="1" applyFont="1" applyFill="1" applyBorder="1" applyAlignment="1" applyProtection="1">
      <alignment horizontal="center" vertical="center" shrinkToFit="1"/>
    </xf>
    <xf numFmtId="0" fontId="5" fillId="0" borderId="19" xfId="0" applyFont="1" applyFill="1" applyBorder="1" applyAlignment="1">
      <alignment horizontal="center" vertical="center" shrinkToFit="1"/>
    </xf>
    <xf numFmtId="10" fontId="5" fillId="0" borderId="10" xfId="2" applyNumberFormat="1" applyFont="1" applyFill="1" applyBorder="1" applyAlignment="1" applyProtection="1">
      <alignment horizontal="center" vertical="center" shrinkToFit="1"/>
    </xf>
    <xf numFmtId="164" fontId="5" fillId="0" borderId="65" xfId="1" applyFont="1" applyFill="1" applyBorder="1" applyAlignment="1">
      <alignment vertical="center" shrinkToFit="1"/>
    </xf>
    <xf numFmtId="0" fontId="5" fillId="2" borderId="0" xfId="0" applyFont="1" applyFill="1"/>
    <xf numFmtId="43" fontId="5" fillId="0" borderId="0" xfId="0" applyNumberFormat="1" applyFont="1" applyFill="1"/>
    <xf numFmtId="10" fontId="5" fillId="2" borderId="41" xfId="2" applyNumberFormat="1" applyFont="1" applyFill="1" applyBorder="1" applyAlignment="1" applyProtection="1">
      <alignment horizontal="center" vertical="center" shrinkToFit="1"/>
    </xf>
    <xf numFmtId="0" fontId="7" fillId="2" borderId="1" xfId="0" applyFont="1" applyFill="1" applyBorder="1" applyAlignment="1">
      <alignment horizontal="center" vertical="center" wrapText="1"/>
    </xf>
    <xf numFmtId="164" fontId="7" fillId="4" borderId="1" xfId="0" applyNumberFormat="1" applyFont="1" applyFill="1" applyBorder="1" applyAlignment="1">
      <alignment vertical="center" wrapText="1"/>
    </xf>
    <xf numFmtId="43" fontId="6" fillId="6" borderId="1" xfId="0" applyNumberFormat="1"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164" fontId="5" fillId="0" borderId="4" xfId="1" applyFont="1" applyFill="1" applyBorder="1" applyAlignment="1">
      <alignment horizontal="center" vertical="center" wrapText="1" shrinkToFit="1"/>
    </xf>
    <xf numFmtId="0" fontId="5" fillId="0" borderId="57" xfId="0" applyFont="1" applyFill="1" applyBorder="1" applyAlignment="1">
      <alignment horizontal="justify" vertical="center" shrinkToFit="1"/>
    </xf>
    <xf numFmtId="0" fontId="5" fillId="0" borderId="21" xfId="0" applyFont="1" applyFill="1" applyBorder="1" applyAlignment="1">
      <alignment horizontal="justify" vertical="center" shrinkToFit="1"/>
    </xf>
    <xf numFmtId="164" fontId="5" fillId="0" borderId="52" xfId="1" applyFont="1" applyFill="1" applyBorder="1" applyAlignment="1">
      <alignment horizontal="center" vertical="center" shrinkToFit="1"/>
    </xf>
    <xf numFmtId="14" fontId="5" fillId="0" borderId="34" xfId="1" applyNumberFormat="1" applyFont="1" applyFill="1" applyBorder="1" applyAlignment="1">
      <alignment horizontal="center" vertical="center" shrinkToFit="1"/>
    </xf>
    <xf numFmtId="164" fontId="4" fillId="0" borderId="66" xfId="1" applyFont="1" applyFill="1" applyBorder="1" applyAlignment="1">
      <alignment horizontal="center" vertical="center" wrapText="1"/>
    </xf>
    <xf numFmtId="43" fontId="4" fillId="0" borderId="14" xfId="0" applyNumberFormat="1" applyFont="1" applyFill="1" applyBorder="1"/>
    <xf numFmtId="43" fontId="4" fillId="0" borderId="14" xfId="3" applyNumberFormat="1" applyFont="1" applyFill="1" applyBorder="1" applyAlignment="1">
      <alignment wrapText="1"/>
    </xf>
    <xf numFmtId="0" fontId="4" fillId="0" borderId="14" xfId="3" applyFont="1" applyFill="1" applyBorder="1" applyAlignment="1">
      <alignment horizontal="center" wrapText="1"/>
    </xf>
    <xf numFmtId="0" fontId="4" fillId="0" borderId="14" xfId="0" applyFont="1" applyFill="1" applyBorder="1" applyAlignment="1">
      <alignment horizontal="center"/>
    </xf>
    <xf numFmtId="0" fontId="6" fillId="5"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5" fillId="0" borderId="41" xfId="0" applyFont="1" applyFill="1" applyBorder="1" applyAlignment="1">
      <alignment horizontal="justify" vertical="center" shrinkToFit="1"/>
    </xf>
    <xf numFmtId="0" fontId="4" fillId="0" borderId="16" xfId="0" applyFont="1" applyFill="1" applyBorder="1" applyAlignment="1">
      <alignment horizontal="center" vertical="center" shrinkToFit="1"/>
    </xf>
    <xf numFmtId="164" fontId="14" fillId="0" borderId="28" xfId="1" applyFont="1" applyFill="1" applyBorder="1" applyAlignment="1">
      <alignment vertical="center" shrinkToFit="1"/>
    </xf>
    <xf numFmtId="0" fontId="14" fillId="0" borderId="0" xfId="0" applyFont="1" applyFill="1"/>
    <xf numFmtId="0" fontId="5" fillId="0" borderId="41" xfId="0" applyFont="1" applyFill="1" applyBorder="1" applyAlignment="1">
      <alignment horizontal="justify" vertical="center" shrinkToFit="1"/>
    </xf>
    <xf numFmtId="10" fontId="14" fillId="0" borderId="14" xfId="2" applyNumberFormat="1" applyFont="1" applyFill="1" applyBorder="1" applyAlignment="1">
      <alignment horizontal="center" vertical="center" shrinkToFit="1"/>
    </xf>
    <xf numFmtId="164" fontId="14" fillId="0" borderId="20" xfId="1" applyFont="1" applyFill="1" applyBorder="1" applyAlignment="1">
      <alignment horizontal="left" vertical="center" wrapText="1"/>
    </xf>
    <xf numFmtId="10" fontId="14" fillId="2" borderId="14" xfId="2" applyNumberFormat="1" applyFont="1" applyFill="1" applyBorder="1" applyAlignment="1">
      <alignment horizontal="center" vertical="center" shrinkToFit="1"/>
    </xf>
    <xf numFmtId="164" fontId="14" fillId="2" borderId="28" xfId="1" applyFont="1" applyFill="1" applyBorder="1" applyAlignment="1">
      <alignment vertical="center" shrinkToFit="1"/>
    </xf>
    <xf numFmtId="165" fontId="14" fillId="0" borderId="20" xfId="2" applyNumberFormat="1" applyFont="1" applyFill="1" applyBorder="1" applyAlignment="1">
      <alignment horizontal="center" vertical="center" wrapText="1"/>
    </xf>
    <xf numFmtId="10" fontId="14" fillId="0" borderId="20" xfId="2" applyNumberFormat="1" applyFont="1" applyFill="1" applyBorder="1" applyAlignment="1">
      <alignment horizontal="center" vertical="center" wrapText="1"/>
    </xf>
    <xf numFmtId="164" fontId="5" fillId="0" borderId="69" xfId="1" applyFont="1" applyFill="1" applyBorder="1" applyAlignment="1">
      <alignment vertical="center" shrinkToFit="1"/>
    </xf>
    <xf numFmtId="0" fontId="5" fillId="0" borderId="19" xfId="0" applyFont="1" applyFill="1" applyBorder="1"/>
    <xf numFmtId="9" fontId="5" fillId="0" borderId="8" xfId="0" applyNumberFormat="1" applyFont="1" applyFill="1" applyBorder="1"/>
    <xf numFmtId="164" fontId="5" fillId="0" borderId="20" xfId="1" applyFont="1" applyFill="1" applyBorder="1" applyAlignment="1">
      <alignment vertical="center" shrinkToFit="1"/>
    </xf>
    <xf numFmtId="0" fontId="5" fillId="0" borderId="0" xfId="0" applyFont="1" applyFill="1" applyAlignment="1">
      <alignment horizontal="center"/>
    </xf>
    <xf numFmtId="0" fontId="5" fillId="0" borderId="20" xfId="0" applyFont="1" applyBorder="1" applyAlignment="1">
      <alignment horizontal="justify" vertical="center" wrapText="1"/>
    </xf>
    <xf numFmtId="10" fontId="5" fillId="7" borderId="20" xfId="2" applyNumberFormat="1" applyFont="1" applyFill="1" applyBorder="1" applyAlignment="1">
      <alignment horizontal="center" vertical="center" wrapText="1"/>
    </xf>
    <xf numFmtId="43" fontId="5" fillId="0" borderId="20" xfId="0" applyNumberFormat="1" applyFont="1" applyBorder="1" applyAlignment="1">
      <alignment horizontal="justify" vertical="center" wrapText="1"/>
    </xf>
    <xf numFmtId="0" fontId="16" fillId="0" borderId="0" xfId="4"/>
    <xf numFmtId="0" fontId="17" fillId="0" borderId="0" xfId="4" applyFont="1"/>
    <xf numFmtId="0" fontId="18" fillId="0" borderId="0" xfId="4" applyFont="1"/>
    <xf numFmtId="0" fontId="18" fillId="0" borderId="0" xfId="4" applyFont="1" applyAlignment="1">
      <alignment horizontal="left" vertical="center"/>
    </xf>
    <xf numFmtId="0" fontId="19" fillId="0" borderId="0" xfId="4" applyFont="1"/>
    <xf numFmtId="0" fontId="20" fillId="0" borderId="0" xfId="4" applyFont="1" applyAlignment="1">
      <alignment horizontal="left" vertical="center"/>
    </xf>
    <xf numFmtId="0" fontId="19" fillId="0" borderId="0" xfId="4" applyFont="1" applyAlignment="1">
      <alignment horizontal="left" vertical="center"/>
    </xf>
    <xf numFmtId="166" fontId="16" fillId="8" borderId="70" xfId="4" applyNumberFormat="1" applyFill="1" applyBorder="1" applyAlignment="1">
      <alignment horizontal="center" vertical="center" readingOrder="1"/>
    </xf>
    <xf numFmtId="166" fontId="16" fillId="8" borderId="71" xfId="4" applyNumberFormat="1" applyFill="1" applyBorder="1" applyAlignment="1">
      <alignment horizontal="center" vertical="center" readingOrder="1"/>
    </xf>
    <xf numFmtId="167" fontId="16" fillId="8" borderId="72" xfId="4" applyNumberFormat="1" applyFill="1" applyBorder="1" applyAlignment="1">
      <alignment horizontal="center" vertical="center" readingOrder="1"/>
    </xf>
    <xf numFmtId="167" fontId="16" fillId="8" borderId="73" xfId="4" applyNumberFormat="1" applyFill="1" applyBorder="1" applyAlignment="1">
      <alignment horizontal="center" vertical="center" readingOrder="1"/>
    </xf>
    <xf numFmtId="167" fontId="16" fillId="8" borderId="15" xfId="4" applyNumberFormat="1" applyFill="1" applyBorder="1" applyAlignment="1">
      <alignment horizontal="center" vertical="center" readingOrder="1"/>
    </xf>
    <xf numFmtId="167" fontId="16" fillId="8" borderId="70" xfId="4" applyNumberFormat="1" applyFill="1" applyBorder="1" applyAlignment="1">
      <alignment horizontal="center" vertical="center" readingOrder="1"/>
    </xf>
    <xf numFmtId="0" fontId="16" fillId="8" borderId="74" xfId="4" applyFill="1" applyBorder="1" applyAlignment="1">
      <alignment horizontal="center" vertical="center" readingOrder="1"/>
    </xf>
    <xf numFmtId="0" fontId="21" fillId="8" borderId="75" xfId="4" applyFont="1" applyFill="1" applyBorder="1" applyAlignment="1">
      <alignment horizontal="center" vertical="center" wrapText="1" readingOrder="1"/>
    </xf>
    <xf numFmtId="0" fontId="21" fillId="8" borderId="76" xfId="4" applyFont="1" applyFill="1" applyBorder="1" applyAlignment="1">
      <alignment horizontal="center" vertical="center" wrapText="1" readingOrder="1"/>
    </xf>
    <xf numFmtId="0" fontId="16" fillId="9" borderId="77" xfId="4" applyFill="1" applyBorder="1" applyAlignment="1">
      <alignment horizontal="center" vertical="center"/>
    </xf>
    <xf numFmtId="166" fontId="16" fillId="10" borderId="78" xfId="4" applyNumberFormat="1" applyFill="1" applyBorder="1" applyAlignment="1">
      <alignment horizontal="center" vertical="center" wrapText="1" readingOrder="1"/>
    </xf>
    <xf numFmtId="166" fontId="16" fillId="10" borderId="67" xfId="4" applyNumberFormat="1" applyFill="1" applyBorder="1" applyAlignment="1">
      <alignment horizontal="center" vertical="center" readingOrder="1"/>
    </xf>
    <xf numFmtId="167" fontId="16" fillId="10" borderId="79" xfId="4" applyNumberFormat="1" applyFill="1" applyBorder="1" applyAlignment="1">
      <alignment horizontal="center" vertical="center" readingOrder="1"/>
    </xf>
    <xf numFmtId="167" fontId="16" fillId="10" borderId="80" xfId="4" applyNumberFormat="1" applyFill="1" applyBorder="1" applyAlignment="1">
      <alignment horizontal="center" vertical="center" readingOrder="1"/>
    </xf>
    <xf numFmtId="167" fontId="16" fillId="10" borderId="81" xfId="4" applyNumberFormat="1" applyFill="1" applyBorder="1" applyAlignment="1">
      <alignment horizontal="center" vertical="center" readingOrder="1"/>
    </xf>
    <xf numFmtId="167" fontId="16" fillId="10" borderId="78" xfId="4" applyNumberFormat="1" applyFill="1" applyBorder="1" applyAlignment="1">
      <alignment horizontal="center" vertical="center" readingOrder="1"/>
    </xf>
    <xf numFmtId="0" fontId="16" fillId="10" borderId="82" xfId="4" applyFill="1" applyBorder="1" applyAlignment="1">
      <alignment horizontal="center" vertical="center" readingOrder="1"/>
    </xf>
    <xf numFmtId="0" fontId="21" fillId="10" borderId="83" xfId="4" applyFont="1" applyFill="1" applyBorder="1" applyAlignment="1">
      <alignment horizontal="center" vertical="center" wrapText="1" readingOrder="1"/>
    </xf>
    <xf numFmtId="0" fontId="21" fillId="10" borderId="84" xfId="4" applyFont="1" applyFill="1" applyBorder="1" applyAlignment="1">
      <alignment horizontal="center" vertical="center" wrapText="1" readingOrder="1"/>
    </xf>
    <xf numFmtId="0" fontId="16" fillId="9" borderId="85" xfId="4" applyFill="1" applyBorder="1" applyAlignment="1">
      <alignment horizontal="center" vertical="center"/>
    </xf>
    <xf numFmtId="166" fontId="16" fillId="8" borderId="86" xfId="4" applyNumberFormat="1" applyFill="1" applyBorder="1" applyAlignment="1">
      <alignment horizontal="center" vertical="center" readingOrder="1"/>
    </xf>
    <xf numFmtId="166" fontId="16" fillId="8" borderId="67" xfId="4" applyNumberFormat="1" applyFill="1" applyBorder="1" applyAlignment="1">
      <alignment horizontal="center" vertical="center" readingOrder="1"/>
    </xf>
    <xf numFmtId="167" fontId="16" fillId="8" borderId="79" xfId="4" applyNumberFormat="1" applyFill="1" applyBorder="1" applyAlignment="1">
      <alignment horizontal="center" vertical="center" readingOrder="1"/>
    </xf>
    <xf numFmtId="167" fontId="16" fillId="8" borderId="87" xfId="4" applyNumberFormat="1" applyFill="1" applyBorder="1" applyAlignment="1">
      <alignment horizontal="center" vertical="center" readingOrder="1"/>
    </xf>
    <xf numFmtId="167" fontId="16" fillId="8" borderId="81" xfId="4" applyNumberFormat="1" applyFill="1" applyBorder="1" applyAlignment="1">
      <alignment horizontal="center" vertical="center" readingOrder="1"/>
    </xf>
    <xf numFmtId="167" fontId="16" fillId="8" borderId="86" xfId="4" applyNumberFormat="1" applyFill="1" applyBorder="1" applyAlignment="1">
      <alignment horizontal="center" vertical="center" readingOrder="1"/>
    </xf>
    <xf numFmtId="0" fontId="16" fillId="8" borderId="82" xfId="4" applyFill="1" applyBorder="1" applyAlignment="1">
      <alignment horizontal="center" vertical="center" readingOrder="1"/>
    </xf>
    <xf numFmtId="0" fontId="21" fillId="8" borderId="83" xfId="4" applyFont="1" applyFill="1" applyBorder="1" applyAlignment="1">
      <alignment horizontal="center" vertical="center" wrapText="1" readingOrder="1"/>
    </xf>
    <xf numFmtId="0" fontId="21" fillId="8" borderId="84" xfId="4" applyFont="1" applyFill="1" applyBorder="1" applyAlignment="1">
      <alignment horizontal="center" vertical="center" wrapText="1" readingOrder="1"/>
    </xf>
    <xf numFmtId="0" fontId="16" fillId="9" borderId="88" xfId="4" applyFill="1" applyBorder="1" applyAlignment="1">
      <alignment horizontal="center" vertical="center"/>
    </xf>
    <xf numFmtId="166" fontId="16" fillId="11" borderId="72" xfId="4" applyNumberFormat="1" applyFill="1" applyBorder="1" applyAlignment="1">
      <alignment horizontal="center" vertical="center" readingOrder="1"/>
    </xf>
    <xf numFmtId="166" fontId="16" fillId="10" borderId="71" xfId="4" applyNumberFormat="1" applyFill="1" applyBorder="1" applyAlignment="1">
      <alignment horizontal="center" vertical="center" readingOrder="1"/>
    </xf>
    <xf numFmtId="167" fontId="16" fillId="11" borderId="72" xfId="4" applyNumberFormat="1" applyFill="1" applyBorder="1" applyAlignment="1">
      <alignment horizontal="center" vertical="center" readingOrder="1"/>
    </xf>
    <xf numFmtId="167" fontId="16" fillId="11" borderId="71" xfId="4" applyNumberFormat="1" applyFill="1" applyBorder="1" applyAlignment="1">
      <alignment horizontal="center" vertical="center" readingOrder="1"/>
    </xf>
    <xf numFmtId="167" fontId="16" fillId="10" borderId="72" xfId="4" applyNumberFormat="1" applyFill="1" applyBorder="1" applyAlignment="1">
      <alignment horizontal="center" vertical="center" readingOrder="1"/>
    </xf>
    <xf numFmtId="0" fontId="16" fillId="11" borderId="74" xfId="4" applyFill="1" applyBorder="1" applyAlignment="1">
      <alignment horizontal="center" vertical="center" readingOrder="1"/>
    </xf>
    <xf numFmtId="0" fontId="21" fillId="10" borderId="75" xfId="4" applyFont="1" applyFill="1" applyBorder="1" applyAlignment="1">
      <alignment horizontal="center" vertical="center" wrapText="1" readingOrder="1"/>
    </xf>
    <xf numFmtId="0" fontId="21" fillId="11" borderId="89" xfId="4" applyFont="1" applyFill="1" applyBorder="1" applyAlignment="1">
      <alignment horizontal="center" vertical="center" wrapText="1" readingOrder="1"/>
    </xf>
    <xf numFmtId="0" fontId="16" fillId="9" borderId="90" xfId="4" applyFill="1" applyBorder="1" applyAlignment="1">
      <alignment horizontal="center" vertical="center"/>
    </xf>
    <xf numFmtId="166" fontId="16" fillId="8" borderId="79" xfId="4" applyNumberFormat="1" applyFill="1" applyBorder="1" applyAlignment="1">
      <alignment horizontal="center" vertical="center" wrapText="1" readingOrder="1"/>
    </xf>
    <xf numFmtId="167" fontId="16" fillId="8" borderId="67" xfId="4" applyNumberFormat="1" applyFill="1" applyBorder="1" applyAlignment="1">
      <alignment horizontal="center" vertical="center" readingOrder="1"/>
    </xf>
    <xf numFmtId="0" fontId="21" fillId="8" borderId="91" xfId="4" applyFont="1" applyFill="1" applyBorder="1" applyAlignment="1">
      <alignment horizontal="center" vertical="center" wrapText="1" readingOrder="1"/>
    </xf>
    <xf numFmtId="0" fontId="21" fillId="8" borderId="92" xfId="4" applyFont="1" applyFill="1" applyBorder="1" applyAlignment="1">
      <alignment horizontal="center" vertical="center" wrapText="1" readingOrder="1"/>
    </xf>
    <xf numFmtId="0" fontId="16" fillId="9" borderId="93" xfId="4" applyFill="1" applyBorder="1" applyAlignment="1">
      <alignment horizontal="center" vertical="center"/>
    </xf>
    <xf numFmtId="166" fontId="16" fillId="11" borderId="79" xfId="4" applyNumberFormat="1" applyFill="1" applyBorder="1" applyAlignment="1">
      <alignment horizontal="center" vertical="center" readingOrder="1"/>
    </xf>
    <xf numFmtId="167" fontId="16" fillId="11" borderId="79" xfId="4" applyNumberFormat="1" applyFill="1" applyBorder="1" applyAlignment="1">
      <alignment horizontal="center" vertical="center" readingOrder="1"/>
    </xf>
    <xf numFmtId="167" fontId="16" fillId="11" borderId="67" xfId="4" applyNumberFormat="1" applyFill="1" applyBorder="1" applyAlignment="1">
      <alignment horizontal="center" vertical="center" readingOrder="1"/>
    </xf>
    <xf numFmtId="0" fontId="16" fillId="11" borderId="94" xfId="4" applyFill="1" applyBorder="1" applyAlignment="1">
      <alignment horizontal="center" vertical="center" readingOrder="1"/>
    </xf>
    <xf numFmtId="0" fontId="21" fillId="10" borderId="91" xfId="4" applyFont="1" applyFill="1" applyBorder="1" applyAlignment="1">
      <alignment horizontal="center" vertical="center" wrapText="1" readingOrder="1"/>
    </xf>
    <xf numFmtId="0" fontId="21" fillId="11" borderId="95" xfId="4" applyFont="1" applyFill="1" applyBorder="1" applyAlignment="1">
      <alignment horizontal="center" vertical="center" wrapText="1" readingOrder="1"/>
    </xf>
    <xf numFmtId="0" fontId="16" fillId="8" borderId="94" xfId="4" applyFill="1" applyBorder="1" applyAlignment="1">
      <alignment horizontal="center" vertical="center" readingOrder="1"/>
    </xf>
    <xf numFmtId="0" fontId="21" fillId="8" borderId="95" xfId="4" applyFont="1" applyFill="1" applyBorder="1" applyAlignment="1">
      <alignment horizontal="center" vertical="center" wrapText="1" readingOrder="1"/>
    </xf>
    <xf numFmtId="166" fontId="16" fillId="10" borderId="96" xfId="4" applyNumberFormat="1" applyFill="1" applyBorder="1" applyAlignment="1">
      <alignment horizontal="center" vertical="center" readingOrder="1"/>
    </xf>
    <xf numFmtId="166" fontId="16" fillId="10" borderId="97" xfId="4" applyNumberFormat="1" applyFill="1" applyBorder="1" applyAlignment="1">
      <alignment horizontal="center" vertical="center" readingOrder="1"/>
    </xf>
    <xf numFmtId="167" fontId="16" fillId="10" borderId="96" xfId="4" applyNumberFormat="1" applyFill="1" applyBorder="1" applyAlignment="1">
      <alignment horizontal="center" vertical="center" readingOrder="1"/>
    </xf>
    <xf numFmtId="167" fontId="16" fillId="10" borderId="97" xfId="4" applyNumberFormat="1" applyFill="1" applyBorder="1" applyAlignment="1">
      <alignment horizontal="center" vertical="center" readingOrder="1"/>
    </xf>
    <xf numFmtId="0" fontId="16" fillId="10" borderId="98" xfId="4" applyFill="1" applyBorder="1" applyAlignment="1">
      <alignment horizontal="center" vertical="center" readingOrder="1"/>
    </xf>
    <xf numFmtId="0" fontId="21" fillId="10" borderId="99" xfId="4" applyFont="1" applyFill="1" applyBorder="1" applyAlignment="1">
      <alignment horizontal="center" vertical="center" wrapText="1" readingOrder="1"/>
    </xf>
    <xf numFmtId="0" fontId="21" fillId="10" borderId="100" xfId="4" applyFont="1" applyFill="1" applyBorder="1" applyAlignment="1">
      <alignment horizontal="center" vertical="center" wrapText="1" readingOrder="1"/>
    </xf>
    <xf numFmtId="0" fontId="24" fillId="13" borderId="56" xfId="4" applyFont="1" applyFill="1" applyBorder="1" applyAlignment="1">
      <alignment vertical="center"/>
    </xf>
    <xf numFmtId="0" fontId="24" fillId="13" borderId="56" xfId="4" applyFont="1" applyFill="1" applyBorder="1" applyAlignment="1">
      <alignment horizontal="left" vertical="center" indent="1"/>
    </xf>
    <xf numFmtId="0" fontId="24" fillId="13" borderId="11" xfId="4" applyFont="1" applyFill="1" applyBorder="1" applyAlignment="1">
      <alignment horizontal="left" vertical="center" indent="20"/>
    </xf>
    <xf numFmtId="0" fontId="16" fillId="0" borderId="0" xfId="4" applyAlignment="1">
      <alignment horizontal="center"/>
    </xf>
    <xf numFmtId="0" fontId="25" fillId="0" borderId="0" xfId="4" applyFont="1"/>
    <xf numFmtId="0" fontId="25" fillId="0" borderId="0" xfId="4" applyFont="1" applyAlignment="1">
      <alignment horizontal="center"/>
    </xf>
    <xf numFmtId="166" fontId="16" fillId="0" borderId="0" xfId="4" applyNumberFormat="1"/>
    <xf numFmtId="0" fontId="26" fillId="0" borderId="0" xfId="4" applyFont="1"/>
    <xf numFmtId="0" fontId="26" fillId="0" borderId="0" xfId="4" applyFont="1" applyAlignment="1">
      <alignment horizontal="center"/>
    </xf>
    <xf numFmtId="0" fontId="27" fillId="0" borderId="0" xfId="4" applyFont="1"/>
    <xf numFmtId="167" fontId="21" fillId="11" borderId="0" xfId="4" applyNumberFormat="1" applyFont="1" applyFill="1" applyAlignment="1">
      <alignment horizontal="center" vertical="center"/>
    </xf>
    <xf numFmtId="167" fontId="21" fillId="8" borderId="8" xfId="4" applyNumberFormat="1" applyFont="1" applyFill="1" applyBorder="1" applyAlignment="1">
      <alignment horizontal="center" vertical="center"/>
    </xf>
    <xf numFmtId="167" fontId="21" fillId="8" borderId="1" xfId="4" applyNumberFormat="1" applyFont="1" applyFill="1" applyBorder="1" applyAlignment="1">
      <alignment horizontal="center" vertical="center"/>
    </xf>
    <xf numFmtId="0" fontId="16" fillId="8" borderId="4" xfId="4" applyFill="1" applyBorder="1" applyAlignment="1">
      <alignment horizontal="center" vertical="center" readingOrder="1"/>
    </xf>
    <xf numFmtId="0" fontId="21" fillId="8" borderId="1" xfId="4" applyFont="1" applyFill="1" applyBorder="1" applyAlignment="1">
      <alignment horizontal="center" vertical="center" wrapText="1" readingOrder="1"/>
    </xf>
    <xf numFmtId="0" fontId="22" fillId="8" borderId="6" xfId="4" applyFont="1" applyFill="1" applyBorder="1" applyAlignment="1">
      <alignment horizontal="center" vertical="center" wrapText="1" readingOrder="1"/>
    </xf>
    <xf numFmtId="167" fontId="21" fillId="2" borderId="0" xfId="4" applyNumberFormat="1" applyFont="1" applyFill="1" applyAlignment="1">
      <alignment horizontal="center" vertical="center"/>
    </xf>
    <xf numFmtId="167" fontId="21" fillId="11" borderId="1" xfId="4" applyNumberFormat="1" applyFont="1" applyFill="1" applyBorder="1" applyAlignment="1">
      <alignment horizontal="center" vertical="center"/>
    </xf>
    <xf numFmtId="3" fontId="16" fillId="11" borderId="4" xfId="4" applyNumberFormat="1" applyFill="1" applyBorder="1" applyAlignment="1">
      <alignment horizontal="center" vertical="center" readingOrder="1"/>
    </xf>
    <xf numFmtId="0" fontId="21" fillId="11" borderId="1" xfId="4" applyFont="1" applyFill="1" applyBorder="1" applyAlignment="1">
      <alignment horizontal="center" vertical="center" wrapText="1" readingOrder="1"/>
    </xf>
    <xf numFmtId="0" fontId="22" fillId="11" borderId="6" xfId="4" applyFont="1" applyFill="1" applyBorder="1" applyAlignment="1">
      <alignment horizontal="center" vertical="center" wrapText="1" readingOrder="1"/>
    </xf>
    <xf numFmtId="166" fontId="16" fillId="8" borderId="1" xfId="4" applyNumberFormat="1" applyFill="1" applyBorder="1" applyAlignment="1">
      <alignment horizontal="center" vertical="center" readingOrder="1"/>
    </xf>
    <xf numFmtId="167" fontId="21" fillId="8" borderId="60" xfId="4" applyNumberFormat="1" applyFont="1" applyFill="1" applyBorder="1" applyAlignment="1">
      <alignment horizontal="center" vertical="center"/>
    </xf>
    <xf numFmtId="166" fontId="16" fillId="8" borderId="60" xfId="4" applyNumberFormat="1" applyFill="1" applyBorder="1" applyAlignment="1">
      <alignment horizontal="center" vertical="center" readingOrder="1"/>
    </xf>
    <xf numFmtId="0" fontId="16" fillId="8" borderId="61" xfId="4" applyFill="1" applyBorder="1" applyAlignment="1">
      <alignment horizontal="center" vertical="center" readingOrder="1"/>
    </xf>
    <xf numFmtId="0" fontId="21" fillId="8" borderId="60" xfId="4" applyFont="1" applyFill="1" applyBorder="1" applyAlignment="1">
      <alignment horizontal="center" vertical="center" wrapText="1" readingOrder="1"/>
    </xf>
    <xf numFmtId="0" fontId="22" fillId="8" borderId="112" xfId="4" applyFont="1" applyFill="1" applyBorder="1" applyAlignment="1">
      <alignment horizontal="center" vertical="center" wrapText="1" readingOrder="1"/>
    </xf>
    <xf numFmtId="44" fontId="22" fillId="11" borderId="0" xfId="5" applyFont="1" applyFill="1" applyBorder="1" applyAlignment="1">
      <alignment horizontal="center" vertical="center"/>
    </xf>
    <xf numFmtId="167" fontId="22" fillId="11" borderId="0" xfId="5" applyNumberFormat="1" applyFont="1" applyFill="1" applyBorder="1" applyAlignment="1">
      <alignment horizontal="center" vertical="center"/>
    </xf>
    <xf numFmtId="0" fontId="22" fillId="11" borderId="0" xfId="6" applyNumberFormat="1" applyFont="1" applyFill="1" applyBorder="1" applyAlignment="1">
      <alignment horizontal="center" vertical="center"/>
    </xf>
    <xf numFmtId="0" fontId="22" fillId="11" borderId="0" xfId="4" applyFont="1" applyFill="1" applyAlignment="1">
      <alignment horizontal="center" vertical="center"/>
    </xf>
    <xf numFmtId="0" fontId="22" fillId="16" borderId="82" xfId="4" applyFont="1" applyFill="1" applyBorder="1" applyAlignment="1">
      <alignment horizontal="center" vertical="center"/>
    </xf>
    <xf numFmtId="0" fontId="22" fillId="16" borderId="83" xfId="4" applyFont="1" applyFill="1" applyBorder="1" applyAlignment="1">
      <alignment horizontal="center" vertical="center"/>
    </xf>
    <xf numFmtId="0" fontId="22" fillId="16" borderId="92" xfId="4" applyFont="1" applyFill="1" applyBorder="1" applyAlignment="1">
      <alignment horizontal="center" vertical="center"/>
    </xf>
    <xf numFmtId="0" fontId="22" fillId="16" borderId="116" xfId="4" applyFont="1" applyFill="1" applyBorder="1" applyAlignment="1">
      <alignment horizontal="center" vertical="center"/>
    </xf>
    <xf numFmtId="0" fontId="22" fillId="16" borderId="117" xfId="4" applyFont="1" applyFill="1" applyBorder="1" applyAlignment="1">
      <alignment horizontal="center" vertical="center"/>
    </xf>
    <xf numFmtId="0" fontId="22" fillId="17" borderId="82" xfId="4" applyFont="1" applyFill="1" applyBorder="1" applyAlignment="1">
      <alignment horizontal="center" vertical="center" wrapText="1"/>
    </xf>
    <xf numFmtId="0" fontId="22" fillId="17" borderId="83" xfId="4" applyFont="1" applyFill="1" applyBorder="1" applyAlignment="1">
      <alignment horizontal="center" vertical="center" wrapText="1"/>
    </xf>
    <xf numFmtId="0" fontId="22" fillId="17" borderId="116" xfId="4" applyFont="1" applyFill="1" applyBorder="1" applyAlignment="1">
      <alignment horizontal="center" vertical="center" wrapText="1"/>
    </xf>
    <xf numFmtId="0" fontId="22" fillId="17" borderId="117" xfId="4" applyFont="1" applyFill="1" applyBorder="1" applyAlignment="1">
      <alignment horizontal="center" vertical="center" wrapText="1"/>
    </xf>
    <xf numFmtId="0" fontId="22" fillId="17" borderId="84" xfId="4" applyFont="1" applyFill="1" applyBorder="1" applyAlignment="1">
      <alignment horizontal="center" vertical="center" wrapText="1"/>
    </xf>
    <xf numFmtId="0" fontId="22" fillId="11" borderId="0" xfId="4" applyFont="1" applyFill="1" applyAlignment="1">
      <alignment horizontal="center" vertical="center" wrapText="1"/>
    </xf>
    <xf numFmtId="0" fontId="16" fillId="2" borderId="0" xfId="4" applyFill="1" applyAlignment="1">
      <alignment horizontal="left" vertical="center"/>
    </xf>
    <xf numFmtId="0" fontId="16" fillId="11" borderId="0" xfId="4" applyFill="1" applyAlignment="1">
      <alignment horizontal="center" vertical="center"/>
    </xf>
    <xf numFmtId="0" fontId="16" fillId="11" borderId="0" xfId="4" applyFill="1" applyAlignment="1">
      <alignment horizontal="left" vertical="center"/>
    </xf>
    <xf numFmtId="0" fontId="16" fillId="11" borderId="0" xfId="4" applyFill="1" applyAlignment="1">
      <alignment vertical="center"/>
    </xf>
    <xf numFmtId="0" fontId="16" fillId="19" borderId="0" xfId="4" applyFill="1" applyAlignment="1">
      <alignment horizontal="left" vertical="center"/>
    </xf>
    <xf numFmtId="0" fontId="16" fillId="0" borderId="0" xfId="4" applyAlignment="1">
      <alignment horizontal="left" vertical="center"/>
    </xf>
    <xf numFmtId="44" fontId="0" fillId="0" borderId="0" xfId="5" applyFont="1" applyBorder="1" applyAlignment="1">
      <alignment horizontal="left" vertical="center"/>
    </xf>
    <xf numFmtId="0" fontId="0" fillId="0" borderId="0" xfId="5" applyNumberFormat="1" applyFont="1" applyBorder="1" applyAlignment="1">
      <alignment horizontal="left" vertical="center"/>
    </xf>
    <xf numFmtId="167" fontId="0" fillId="0" borderId="0" xfId="5" applyNumberFormat="1" applyFont="1" applyBorder="1" applyAlignment="1">
      <alignment horizontal="center" vertical="center"/>
    </xf>
    <xf numFmtId="0" fontId="0" fillId="0" borderId="0" xfId="6" applyNumberFormat="1" applyFont="1" applyBorder="1" applyAlignment="1">
      <alignment horizontal="left" vertical="center"/>
    </xf>
    <xf numFmtId="0" fontId="16" fillId="0" borderId="0" xfId="4" applyAlignment="1">
      <alignment horizontal="center" vertical="center" readingOrder="1"/>
    </xf>
    <xf numFmtId="0" fontId="16" fillId="0" borderId="0" xfId="4" applyAlignment="1">
      <alignment horizontal="center" vertical="center" wrapText="1" readingOrder="1"/>
    </xf>
    <xf numFmtId="0" fontId="16" fillId="0" borderId="0" xfId="4" applyAlignment="1">
      <alignment horizontal="left" vertical="center" wrapText="1" readingOrder="1"/>
    </xf>
    <xf numFmtId="0" fontId="29" fillId="0" borderId="0" xfId="7"/>
    <xf numFmtId="0" fontId="17" fillId="0" borderId="0" xfId="4" applyFont="1" applyAlignment="1">
      <alignment horizontal="left" vertical="center"/>
    </xf>
    <xf numFmtId="0" fontId="17" fillId="0" borderId="0" xfId="4" applyFont="1" applyAlignment="1">
      <alignment horizontal="center" vertical="center"/>
    </xf>
    <xf numFmtId="0" fontId="28" fillId="0" borderId="0" xfId="4" applyFont="1" applyAlignment="1">
      <alignment horizontal="left" vertical="center"/>
    </xf>
    <xf numFmtId="0" fontId="28" fillId="0" borderId="0" xfId="4" applyFont="1" applyAlignment="1">
      <alignment horizontal="center" vertical="center"/>
    </xf>
    <xf numFmtId="0" fontId="30" fillId="0" borderId="0" xfId="4" applyFont="1" applyAlignment="1">
      <alignment horizontal="left" vertical="center"/>
    </xf>
    <xf numFmtId="167" fontId="16" fillId="2" borderId="8" xfId="5" applyNumberFormat="1" applyFont="1" applyFill="1" applyBorder="1" applyAlignment="1">
      <alignment horizontal="center" vertical="center"/>
    </xf>
    <xf numFmtId="0" fontId="21" fillId="11" borderId="136" xfId="4" applyFont="1" applyFill="1" applyBorder="1" applyAlignment="1">
      <alignment horizontal="center" vertical="center"/>
    </xf>
    <xf numFmtId="167" fontId="16" fillId="2" borderId="1" xfId="5" applyNumberFormat="1" applyFont="1" applyFill="1" applyBorder="1" applyAlignment="1">
      <alignment horizontal="center" vertical="center"/>
    </xf>
    <xf numFmtId="0" fontId="21" fillId="11" borderId="139" xfId="4" applyFont="1" applyFill="1" applyBorder="1" applyAlignment="1">
      <alignment horizontal="center" vertical="center"/>
    </xf>
    <xf numFmtId="0" fontId="23" fillId="11" borderId="113" xfId="4" applyFont="1" applyFill="1" applyBorder="1" applyAlignment="1">
      <alignment horizontal="center" vertical="center" readingOrder="1"/>
    </xf>
    <xf numFmtId="0" fontId="22" fillId="11" borderId="60" xfId="4" applyFont="1" applyFill="1" applyBorder="1" applyAlignment="1">
      <alignment horizontal="center" vertical="center" wrapText="1" readingOrder="1"/>
    </xf>
    <xf numFmtId="0" fontId="21" fillId="11" borderId="60" xfId="4" applyFont="1" applyFill="1" applyBorder="1" applyAlignment="1">
      <alignment horizontal="center" vertical="center" wrapText="1" readingOrder="1"/>
    </xf>
    <xf numFmtId="0" fontId="22" fillId="11" borderId="112" xfId="4" applyFont="1" applyFill="1" applyBorder="1" applyAlignment="1">
      <alignment horizontal="center" vertical="center" wrapText="1" readingOrder="1"/>
    </xf>
    <xf numFmtId="167" fontId="21" fillId="3" borderId="23" xfId="4" applyNumberFormat="1" applyFont="1" applyFill="1" applyBorder="1" applyAlignment="1">
      <alignment horizontal="center" vertical="center"/>
    </xf>
    <xf numFmtId="167" fontId="21" fillId="3" borderId="115" xfId="4" applyNumberFormat="1" applyFont="1" applyFill="1" applyBorder="1" applyAlignment="1">
      <alignment horizontal="center" vertical="center"/>
    </xf>
    <xf numFmtId="3" fontId="23" fillId="8" borderId="113" xfId="4" applyNumberFormat="1" applyFont="1" applyFill="1" applyBorder="1" applyAlignment="1">
      <alignment horizontal="center" vertical="center" readingOrder="1"/>
    </xf>
    <xf numFmtId="0" fontId="22" fillId="8" borderId="60" xfId="4" applyFont="1" applyFill="1" applyBorder="1" applyAlignment="1">
      <alignment horizontal="center" vertical="center" wrapText="1" readingOrder="1"/>
    </xf>
    <xf numFmtId="167" fontId="21" fillId="2" borderId="23" xfId="4" applyNumberFormat="1" applyFont="1" applyFill="1" applyBorder="1" applyAlignment="1">
      <alignment horizontal="center" vertical="center"/>
    </xf>
    <xf numFmtId="167" fontId="21" fillId="11" borderId="140" xfId="4" applyNumberFormat="1" applyFont="1" applyFill="1" applyBorder="1" applyAlignment="1">
      <alignment horizontal="center" vertical="center"/>
    </xf>
    <xf numFmtId="167" fontId="21" fillId="11" borderId="141" xfId="4" applyNumberFormat="1" applyFont="1" applyFill="1" applyBorder="1" applyAlignment="1">
      <alignment horizontal="center" vertical="center"/>
    </xf>
    <xf numFmtId="0" fontId="21" fillId="11" borderId="140" xfId="4" applyFont="1" applyFill="1" applyBorder="1" applyAlignment="1">
      <alignment horizontal="center" vertical="center"/>
    </xf>
    <xf numFmtId="167" fontId="21" fillId="2" borderId="115" xfId="4" applyNumberFormat="1" applyFont="1" applyFill="1" applyBorder="1" applyAlignment="1">
      <alignment horizontal="center" vertical="center"/>
    </xf>
    <xf numFmtId="167" fontId="21" fillId="11" borderId="139" xfId="4" applyNumberFormat="1" applyFont="1" applyFill="1" applyBorder="1" applyAlignment="1">
      <alignment horizontal="center" vertical="center"/>
    </xf>
    <xf numFmtId="167" fontId="21" fillId="11" borderId="138" xfId="4" applyNumberFormat="1" applyFont="1" applyFill="1" applyBorder="1" applyAlignment="1">
      <alignment horizontal="center" vertical="center"/>
    </xf>
    <xf numFmtId="0" fontId="28" fillId="0" borderId="0" xfId="4" applyFont="1"/>
    <xf numFmtId="167" fontId="31" fillId="8" borderId="23" xfId="4" applyNumberFormat="1" applyFont="1" applyFill="1" applyBorder="1" applyAlignment="1">
      <alignment horizontal="center" vertical="center"/>
    </xf>
    <xf numFmtId="167" fontId="31" fillId="8" borderId="140" xfId="4" applyNumberFormat="1" applyFont="1" applyFill="1" applyBorder="1" applyAlignment="1">
      <alignment horizontal="center" vertical="center"/>
    </xf>
    <xf numFmtId="167" fontId="31" fillId="8" borderId="141" xfId="4" applyNumberFormat="1" applyFont="1" applyFill="1" applyBorder="1" applyAlignment="1">
      <alignment horizontal="center" vertical="center"/>
    </xf>
    <xf numFmtId="0" fontId="31" fillId="8" borderId="140" xfId="4" applyFont="1" applyFill="1" applyBorder="1" applyAlignment="1">
      <alignment horizontal="center" vertical="center"/>
    </xf>
    <xf numFmtId="167" fontId="31" fillId="8" borderId="1" xfId="4" applyNumberFormat="1" applyFont="1" applyFill="1" applyBorder="1" applyAlignment="1">
      <alignment horizontal="center" vertical="center"/>
    </xf>
    <xf numFmtId="167" fontId="31" fillId="8" borderId="115" xfId="4" applyNumberFormat="1" applyFont="1" applyFill="1" applyBorder="1" applyAlignment="1">
      <alignment horizontal="center" vertical="center"/>
    </xf>
    <xf numFmtId="167" fontId="31" fillId="8" borderId="139" xfId="4" applyNumberFormat="1" applyFont="1" applyFill="1" applyBorder="1" applyAlignment="1">
      <alignment horizontal="center" vertical="center"/>
    </xf>
    <xf numFmtId="167" fontId="31" fillId="8" borderId="138" xfId="4" applyNumberFormat="1" applyFont="1" applyFill="1" applyBorder="1" applyAlignment="1">
      <alignment horizontal="center" vertical="center"/>
    </xf>
    <xf numFmtId="0" fontId="31" fillId="8" borderId="139" xfId="4" applyFont="1" applyFill="1" applyBorder="1" applyAlignment="1">
      <alignment horizontal="center" vertical="center"/>
    </xf>
    <xf numFmtId="0" fontId="30" fillId="8" borderId="113" xfId="4" applyFont="1" applyFill="1" applyBorder="1" applyAlignment="1">
      <alignment horizontal="center" vertical="center" readingOrder="1"/>
    </xf>
    <xf numFmtId="0" fontId="32" fillId="8" borderId="60" xfId="4" applyFont="1" applyFill="1" applyBorder="1" applyAlignment="1">
      <alignment horizontal="center" vertical="center" wrapText="1" readingOrder="1"/>
    </xf>
    <xf numFmtId="0" fontId="31" fillId="8" borderId="60" xfId="4" applyFont="1" applyFill="1" applyBorder="1" applyAlignment="1">
      <alignment horizontal="center" vertical="center" wrapText="1" readingOrder="1"/>
    </xf>
    <xf numFmtId="0" fontId="32" fillId="8" borderId="112" xfId="4" applyFont="1" applyFill="1" applyBorder="1" applyAlignment="1">
      <alignment horizontal="center" vertical="center" wrapText="1" readingOrder="1"/>
    </xf>
    <xf numFmtId="0" fontId="21" fillId="2" borderId="140" xfId="4" applyFont="1" applyFill="1" applyBorder="1" applyAlignment="1">
      <alignment horizontal="center" vertical="center"/>
    </xf>
    <xf numFmtId="166" fontId="16" fillId="11" borderId="1" xfId="4" applyNumberFormat="1" applyFill="1" applyBorder="1" applyAlignment="1">
      <alignment horizontal="center" vertical="center" readingOrder="1"/>
    </xf>
    <xf numFmtId="167" fontId="21" fillId="2" borderId="144" xfId="4" applyNumberFormat="1" applyFont="1" applyFill="1" applyBorder="1" applyAlignment="1">
      <alignment horizontal="center" vertical="center"/>
    </xf>
    <xf numFmtId="167" fontId="21" fillId="11" borderId="147" xfId="4" applyNumberFormat="1" applyFont="1" applyFill="1" applyBorder="1" applyAlignment="1">
      <alignment horizontal="center" vertical="center"/>
    </xf>
    <xf numFmtId="167" fontId="21" fillId="11" borderId="148" xfId="4" applyNumberFormat="1" applyFont="1" applyFill="1" applyBorder="1" applyAlignment="1">
      <alignment horizontal="center" vertical="center"/>
    </xf>
    <xf numFmtId="0" fontId="21" fillId="2" borderId="147" xfId="4" applyFont="1" applyFill="1" applyBorder="1" applyAlignment="1">
      <alignment horizontal="center" vertical="center"/>
    </xf>
    <xf numFmtId="167" fontId="21" fillId="11" borderId="60" xfId="4" applyNumberFormat="1" applyFont="1" applyFill="1" applyBorder="1" applyAlignment="1">
      <alignment horizontal="center" vertical="center"/>
    </xf>
    <xf numFmtId="166" fontId="16" fillId="11" borderId="60" xfId="4" applyNumberFormat="1" applyFill="1" applyBorder="1" applyAlignment="1">
      <alignment horizontal="center" vertical="center" readingOrder="1"/>
    </xf>
    <xf numFmtId="44" fontId="22" fillId="15" borderId="115" xfId="5" applyFont="1" applyFill="1" applyBorder="1" applyAlignment="1">
      <alignment horizontal="center" vertical="center"/>
    </xf>
    <xf numFmtId="44" fontId="22" fillId="15" borderId="102" xfId="5" applyFont="1" applyFill="1" applyBorder="1" applyAlignment="1">
      <alignment horizontal="center" vertical="center"/>
    </xf>
    <xf numFmtId="44" fontId="22" fillId="15" borderId="54" xfId="5" applyFont="1" applyFill="1" applyBorder="1" applyAlignment="1">
      <alignment horizontal="center" vertical="center"/>
    </xf>
    <xf numFmtId="44" fontId="22" fillId="15" borderId="82" xfId="5" applyFont="1" applyFill="1" applyBorder="1" applyAlignment="1">
      <alignment horizontal="center" vertical="center"/>
    </xf>
    <xf numFmtId="167" fontId="22" fillId="15" borderId="83" xfId="5" applyNumberFormat="1" applyFont="1" applyFill="1" applyBorder="1" applyAlignment="1">
      <alignment horizontal="center" vertical="center"/>
    </xf>
    <xf numFmtId="0" fontId="22" fillId="15" borderId="84" xfId="6" applyNumberFormat="1" applyFont="1" applyFill="1" applyBorder="1" applyAlignment="1">
      <alignment horizontal="center" vertical="center"/>
    </xf>
    <xf numFmtId="0" fontId="22" fillId="16" borderId="118" xfId="4" applyFont="1" applyFill="1" applyBorder="1" applyAlignment="1">
      <alignment horizontal="center" vertical="center"/>
    </xf>
    <xf numFmtId="0" fontId="22" fillId="16" borderId="84" xfId="4" applyFont="1" applyFill="1" applyBorder="1" applyAlignment="1">
      <alignment horizontal="center" vertical="center"/>
    </xf>
    <xf numFmtId="0" fontId="22" fillId="16" borderId="54" xfId="4" applyFont="1" applyFill="1" applyBorder="1" applyAlignment="1">
      <alignment horizontal="center" vertical="center"/>
    </xf>
    <xf numFmtId="0" fontId="22" fillId="16" borderId="138" xfId="4" applyFont="1" applyFill="1" applyBorder="1" applyAlignment="1">
      <alignment horizontal="center" vertical="center"/>
    </xf>
    <xf numFmtId="0" fontId="16" fillId="22" borderId="138" xfId="4" applyFill="1" applyBorder="1" applyAlignment="1">
      <alignment horizontal="left" vertical="center"/>
    </xf>
    <xf numFmtId="0" fontId="16" fillId="19" borderId="0" xfId="4" applyFill="1" applyAlignment="1">
      <alignment horizontal="center" vertical="center"/>
    </xf>
    <xf numFmtId="44" fontId="0" fillId="0" borderId="1" xfId="5" applyFont="1" applyBorder="1" applyAlignment="1">
      <alignment horizontal="left" vertical="center"/>
    </xf>
    <xf numFmtId="167" fontId="0" fillId="0" borderId="1" xfId="5" applyNumberFormat="1" applyFont="1" applyBorder="1" applyAlignment="1">
      <alignment horizontal="center" vertical="center"/>
    </xf>
    <xf numFmtId="0" fontId="0" fillId="0" borderId="1" xfId="6" applyNumberFormat="1" applyFont="1" applyBorder="1" applyAlignment="1">
      <alignment horizontal="left" vertical="center"/>
    </xf>
    <xf numFmtId="0" fontId="23" fillId="0" borderId="0" xfId="4" applyFont="1" applyAlignment="1">
      <alignment horizontal="center" vertical="center"/>
    </xf>
    <xf numFmtId="0" fontId="18" fillId="0" borderId="0" xfId="4" applyFont="1" applyAlignment="1">
      <alignment horizontal="center" vertical="center" readingOrder="1"/>
    </xf>
    <xf numFmtId="0" fontId="33" fillId="0" borderId="0" xfId="4" applyFont="1" applyAlignment="1">
      <alignment horizontal="left" vertical="center"/>
    </xf>
    <xf numFmtId="0" fontId="16" fillId="10" borderId="0" xfId="4" applyFill="1" applyAlignment="1">
      <alignment horizontal="left" vertical="center"/>
    </xf>
    <xf numFmtId="0" fontId="18" fillId="0" borderId="0" xfId="4" applyFont="1" applyAlignment="1">
      <alignment horizontal="center" vertical="center" wrapText="1"/>
    </xf>
    <xf numFmtId="0" fontId="18" fillId="0" borderId="0" xfId="4" applyFont="1" applyAlignment="1">
      <alignment horizontal="center" vertical="center" wrapText="1" readingOrder="1"/>
    </xf>
    <xf numFmtId="0" fontId="18" fillId="0" borderId="0" xfId="4" applyFont="1" applyAlignment="1">
      <alignment horizontal="left" vertical="center" wrapText="1" readingOrder="1"/>
    </xf>
    <xf numFmtId="0" fontId="33" fillId="0" borderId="0" xfId="4" applyFont="1" applyAlignment="1">
      <alignment horizontal="center" vertical="center"/>
    </xf>
    <xf numFmtId="167" fontId="23" fillId="10" borderId="0" xfId="4" applyNumberFormat="1" applyFont="1" applyFill="1" applyAlignment="1">
      <alignment horizontal="center" vertical="center"/>
    </xf>
    <xf numFmtId="0" fontId="33" fillId="0" borderId="0" xfId="4" applyFont="1" applyAlignment="1">
      <alignment horizontal="center" vertical="center" readingOrder="1"/>
    </xf>
    <xf numFmtId="167" fontId="23" fillId="24" borderId="132" xfId="4" applyNumberFormat="1" applyFont="1" applyFill="1" applyBorder="1" applyAlignment="1">
      <alignment horizontal="center" vertical="center"/>
    </xf>
    <xf numFmtId="167" fontId="16" fillId="8" borderId="72" xfId="4" applyNumberFormat="1" applyFill="1" applyBorder="1" applyAlignment="1">
      <alignment horizontal="center" vertical="center"/>
    </xf>
    <xf numFmtId="0" fontId="23" fillId="9" borderId="149" xfId="4" applyFont="1" applyFill="1" applyBorder="1" applyAlignment="1">
      <alignment horizontal="center" vertical="center"/>
    </xf>
    <xf numFmtId="167" fontId="23" fillId="11" borderId="137" xfId="4" applyNumberFormat="1" applyFont="1" applyFill="1" applyBorder="1" applyAlignment="1">
      <alignment horizontal="center" vertical="center"/>
    </xf>
    <xf numFmtId="167" fontId="16" fillId="11" borderId="79" xfId="4" applyNumberFormat="1" applyFill="1" applyBorder="1" applyAlignment="1">
      <alignment horizontal="center" vertical="center"/>
    </xf>
    <xf numFmtId="167" fontId="16" fillId="11" borderId="67" xfId="4" applyNumberFormat="1" applyFill="1" applyBorder="1" applyAlignment="1">
      <alignment horizontal="center" vertical="center"/>
    </xf>
    <xf numFmtId="3" fontId="16" fillId="11" borderId="79" xfId="4" applyNumberFormat="1" applyFill="1" applyBorder="1" applyAlignment="1">
      <alignment horizontal="center" vertical="center" readingOrder="1"/>
    </xf>
    <xf numFmtId="0" fontId="16" fillId="11" borderId="149" xfId="4" applyFill="1" applyBorder="1" applyAlignment="1">
      <alignment horizontal="center" vertical="center" wrapText="1" readingOrder="1"/>
    </xf>
    <xf numFmtId="0" fontId="16" fillId="11" borderId="137" xfId="4" applyFill="1" applyBorder="1" applyAlignment="1">
      <alignment vertical="center" wrapText="1"/>
    </xf>
    <xf numFmtId="0" fontId="16" fillId="11" borderId="1" xfId="4" applyFill="1" applyBorder="1" applyAlignment="1">
      <alignment horizontal="center" vertical="center" wrapText="1" readingOrder="1"/>
    </xf>
    <xf numFmtId="0" fontId="23" fillId="11" borderId="149" xfId="4" applyFont="1" applyFill="1" applyBorder="1" applyAlignment="1">
      <alignment horizontal="center" vertical="center" wrapText="1" readingOrder="1"/>
    </xf>
    <xf numFmtId="167" fontId="23" fillId="24" borderId="137" xfId="4" applyNumberFormat="1" applyFont="1" applyFill="1" applyBorder="1" applyAlignment="1">
      <alignment horizontal="center" vertical="center"/>
    </xf>
    <xf numFmtId="167" fontId="16" fillId="8" borderId="79" xfId="4" applyNumberFormat="1" applyFill="1" applyBorder="1" applyAlignment="1">
      <alignment horizontal="center" vertical="center"/>
    </xf>
    <xf numFmtId="167" fontId="16" fillId="8" borderId="67" xfId="4" applyNumberFormat="1" applyFill="1" applyBorder="1" applyAlignment="1">
      <alignment horizontal="center" vertical="center"/>
    </xf>
    <xf numFmtId="0" fontId="16" fillId="24" borderId="79" xfId="4" applyFill="1" applyBorder="1" applyAlignment="1">
      <alignment horizontal="center" vertical="center" wrapText="1" readingOrder="1"/>
    </xf>
    <xf numFmtId="0" fontId="16" fillId="24" borderId="149" xfId="4" applyFill="1" applyBorder="1" applyAlignment="1">
      <alignment horizontal="center" vertical="center" wrapText="1" readingOrder="1"/>
    </xf>
    <xf numFmtId="0" fontId="16" fillId="24" borderId="137" xfId="4" applyFill="1" applyBorder="1" applyAlignment="1">
      <alignment vertical="center" wrapText="1"/>
    </xf>
    <xf numFmtId="0" fontId="16" fillId="24" borderId="1" xfId="4" applyFill="1" applyBorder="1" applyAlignment="1">
      <alignment horizontal="center" vertical="center" wrapText="1" readingOrder="1"/>
    </xf>
    <xf numFmtId="0" fontId="23" fillId="24" borderId="149" xfId="4" applyFont="1" applyFill="1" applyBorder="1" applyAlignment="1">
      <alignment horizontal="center" vertical="center" wrapText="1" readingOrder="1"/>
    </xf>
    <xf numFmtId="167" fontId="16" fillId="10" borderId="67" xfId="4" applyNumberFormat="1" applyFill="1" applyBorder="1" applyAlignment="1">
      <alignment horizontal="center" vertical="center"/>
    </xf>
    <xf numFmtId="0" fontId="16" fillId="11" borderId="79" xfId="4" applyFill="1" applyBorder="1" applyAlignment="1">
      <alignment horizontal="center" vertical="center" readingOrder="1"/>
    </xf>
    <xf numFmtId="167" fontId="23" fillId="8" borderId="137" xfId="4" applyNumberFormat="1" applyFont="1" applyFill="1" applyBorder="1" applyAlignment="1">
      <alignment horizontal="center" vertical="center"/>
    </xf>
    <xf numFmtId="3" fontId="16" fillId="8" borderId="79" xfId="4" applyNumberFormat="1" applyFill="1" applyBorder="1" applyAlignment="1">
      <alignment horizontal="center" vertical="center" readingOrder="1"/>
    </xf>
    <xf numFmtId="0" fontId="16" fillId="8" borderId="149" xfId="4" applyFill="1" applyBorder="1" applyAlignment="1">
      <alignment horizontal="center" vertical="center" wrapText="1" readingOrder="1"/>
    </xf>
    <xf numFmtId="0" fontId="16" fillId="8" borderId="137" xfId="4" applyFill="1" applyBorder="1" applyAlignment="1">
      <alignment vertical="center" wrapText="1"/>
    </xf>
    <xf numFmtId="0" fontId="16" fillId="8" borderId="1" xfId="4" applyFill="1" applyBorder="1" applyAlignment="1">
      <alignment horizontal="center" vertical="center" wrapText="1" readingOrder="1"/>
    </xf>
    <xf numFmtId="0" fontId="23" fillId="8" borderId="149" xfId="4" applyFont="1" applyFill="1" applyBorder="1" applyAlignment="1">
      <alignment horizontal="center" vertical="center" wrapText="1" readingOrder="1"/>
    </xf>
    <xf numFmtId="167" fontId="23" fillId="10" borderId="137" xfId="4" applyNumberFormat="1" applyFont="1" applyFill="1" applyBorder="1" applyAlignment="1">
      <alignment horizontal="center" vertical="center"/>
    </xf>
    <xf numFmtId="167" fontId="16" fillId="10" borderId="79" xfId="4" applyNumberFormat="1" applyFill="1" applyBorder="1" applyAlignment="1">
      <alignment horizontal="center" vertical="center"/>
    </xf>
    <xf numFmtId="0" fontId="16" fillId="10" borderId="79" xfId="4" applyFill="1" applyBorder="1" applyAlignment="1">
      <alignment horizontal="center" vertical="center" readingOrder="1"/>
    </xf>
    <xf numFmtId="0" fontId="16" fillId="10" borderId="149" xfId="4" applyFill="1" applyBorder="1" applyAlignment="1">
      <alignment horizontal="center" vertical="center" wrapText="1" readingOrder="1"/>
    </xf>
    <xf numFmtId="0" fontId="16" fillId="10" borderId="137" xfId="4" applyFill="1" applyBorder="1" applyAlignment="1">
      <alignment vertical="center" wrapText="1"/>
    </xf>
    <xf numFmtId="0" fontId="16" fillId="10" borderId="1" xfId="4" applyFill="1" applyBorder="1" applyAlignment="1">
      <alignment horizontal="center" vertical="center" wrapText="1" readingOrder="1"/>
    </xf>
    <xf numFmtId="0" fontId="23" fillId="10" borderId="149" xfId="4" applyFont="1" applyFill="1" applyBorder="1" applyAlignment="1">
      <alignment horizontal="center" vertical="center" wrapText="1" readingOrder="1"/>
    </xf>
    <xf numFmtId="0" fontId="16" fillId="24" borderId="79" xfId="4" applyFill="1" applyBorder="1" applyAlignment="1">
      <alignment horizontal="center" vertical="center" readingOrder="1"/>
    </xf>
    <xf numFmtId="167" fontId="23" fillId="10" borderId="126" xfId="4" applyNumberFormat="1" applyFont="1" applyFill="1" applyBorder="1" applyAlignment="1">
      <alignment horizontal="center" vertical="center"/>
    </xf>
    <xf numFmtId="167" fontId="16" fillId="10" borderId="96" xfId="4" applyNumberFormat="1" applyFill="1" applyBorder="1" applyAlignment="1">
      <alignment horizontal="center" vertical="center"/>
    </xf>
    <xf numFmtId="167" fontId="16" fillId="10" borderId="97" xfId="4" applyNumberFormat="1" applyFill="1" applyBorder="1" applyAlignment="1">
      <alignment horizontal="center" vertical="center"/>
    </xf>
    <xf numFmtId="0" fontId="16" fillId="10" borderId="96" xfId="4" applyFill="1" applyBorder="1" applyAlignment="1">
      <alignment horizontal="center" vertical="center" readingOrder="1"/>
    </xf>
    <xf numFmtId="0" fontId="16" fillId="10" borderId="119" xfId="4" applyFill="1" applyBorder="1" applyAlignment="1">
      <alignment horizontal="center" vertical="center" wrapText="1" readingOrder="1"/>
    </xf>
    <xf numFmtId="0" fontId="16" fillId="10" borderId="126" xfId="4" applyFill="1" applyBorder="1" applyAlignment="1">
      <alignment horizontal="left" vertical="center"/>
    </xf>
    <xf numFmtId="0" fontId="16" fillId="0" borderId="60" xfId="4" applyBorder="1" applyAlignment="1">
      <alignment horizontal="center" vertical="center" readingOrder="1"/>
    </xf>
    <xf numFmtId="0" fontId="23" fillId="10" borderId="119" xfId="4" applyFont="1" applyFill="1" applyBorder="1" applyAlignment="1">
      <alignment horizontal="center" vertical="center" wrapText="1" readingOrder="1"/>
    </xf>
    <xf numFmtId="0" fontId="23" fillId="9" borderId="153" xfId="4" applyFont="1" applyFill="1" applyBorder="1" applyAlignment="1">
      <alignment horizontal="center" vertical="center"/>
    </xf>
    <xf numFmtId="167" fontId="23" fillId="8" borderId="79" xfId="4" applyNumberFormat="1" applyFont="1" applyFill="1" applyBorder="1" applyAlignment="1">
      <alignment horizontal="center" vertical="center"/>
    </xf>
    <xf numFmtId="0" fontId="23" fillId="9" borderId="155" xfId="4" applyFont="1" applyFill="1" applyBorder="1" applyAlignment="1">
      <alignment horizontal="center" vertical="center"/>
    </xf>
    <xf numFmtId="0" fontId="23" fillId="23" borderId="16" xfId="4" applyFont="1" applyFill="1" applyBorder="1" applyAlignment="1">
      <alignment horizontal="center" vertical="center"/>
    </xf>
    <xf numFmtId="166" fontId="23" fillId="23" borderId="157" xfId="4" applyNumberFormat="1" applyFont="1" applyFill="1" applyBorder="1" applyAlignment="1">
      <alignment horizontal="center" vertical="center"/>
    </xf>
    <xf numFmtId="0" fontId="23" fillId="24" borderId="155" xfId="4" applyFont="1" applyFill="1" applyBorder="1" applyAlignment="1">
      <alignment horizontal="center" vertical="center" wrapText="1" readingOrder="1"/>
    </xf>
    <xf numFmtId="0" fontId="16" fillId="3" borderId="102" xfId="4" applyFill="1" applyBorder="1" applyAlignment="1">
      <alignment horizontal="center" vertical="center" readingOrder="1"/>
    </xf>
    <xf numFmtId="0" fontId="16" fillId="24" borderId="154" xfId="4" applyFill="1" applyBorder="1" applyAlignment="1">
      <alignment vertical="center" wrapText="1"/>
    </xf>
    <xf numFmtId="0" fontId="16" fillId="24" borderId="155" xfId="4" applyFill="1" applyBorder="1" applyAlignment="1">
      <alignment horizontal="center" vertical="center" wrapText="1" readingOrder="1"/>
    </xf>
    <xf numFmtId="0" fontId="16" fillId="24" borderId="142" xfId="4" applyFill="1" applyBorder="1" applyAlignment="1">
      <alignment horizontal="center" vertical="center" readingOrder="1"/>
    </xf>
    <xf numFmtId="167" fontId="16" fillId="8" borderId="158" xfId="4" applyNumberFormat="1" applyFill="1" applyBorder="1" applyAlignment="1">
      <alignment horizontal="center" vertical="center"/>
    </xf>
    <xf numFmtId="168" fontId="0" fillId="0" borderId="1" xfId="0" applyNumberFormat="1" applyBorder="1" applyAlignment="1">
      <alignment horizontal="center" vertical="center"/>
    </xf>
    <xf numFmtId="169" fontId="0" fillId="0" borderId="1" xfId="0" applyNumberFormat="1" applyBorder="1" applyAlignment="1">
      <alignment horizontal="center" vertical="center"/>
    </xf>
    <xf numFmtId="167" fontId="0" fillId="0" borderId="1" xfId="0" applyNumberFormat="1" applyBorder="1" applyAlignment="1">
      <alignment horizontal="center" vertical="center"/>
    </xf>
    <xf numFmtId="44" fontId="38" fillId="0" borderId="1" xfId="0" applyNumberFormat="1" applyFont="1" applyBorder="1" applyAlignment="1">
      <alignment horizontal="center" vertical="center" wrapText="1"/>
    </xf>
    <xf numFmtId="170" fontId="38" fillId="0" borderId="1" xfId="0" applyNumberFormat="1" applyFont="1" applyBorder="1" applyAlignment="1">
      <alignment horizontal="center" vertical="center" wrapText="1"/>
    </xf>
    <xf numFmtId="171" fontId="38" fillId="0" borderId="1" xfId="0" applyNumberFormat="1" applyFont="1" applyBorder="1" applyAlignment="1">
      <alignment horizontal="center" vertical="center" wrapText="1"/>
    </xf>
    <xf numFmtId="3" fontId="37" fillId="2" borderId="102" xfId="0" applyNumberFormat="1" applyFont="1" applyFill="1" applyBorder="1" applyAlignment="1">
      <alignment horizontal="center" vertical="center"/>
    </xf>
    <xf numFmtId="0" fontId="0" fillId="0" borderId="102" xfId="0" applyBorder="1" applyAlignment="1">
      <alignment horizontal="center" vertical="center"/>
    </xf>
    <xf numFmtId="0" fontId="25" fillId="0" borderId="0" xfId="0" applyFont="1" applyAlignment="1">
      <alignment horizontal="center" vertical="center" wrapText="1"/>
    </xf>
    <xf numFmtId="0" fontId="4" fillId="21" borderId="1" xfId="0" applyFont="1" applyFill="1" applyBorder="1" applyAlignment="1">
      <alignment horizontal="center" vertical="center"/>
    </xf>
    <xf numFmtId="0" fontId="39" fillId="21" borderId="1" xfId="0" applyFont="1" applyFill="1" applyBorder="1" applyAlignment="1">
      <alignment horizontal="center" vertical="center"/>
    </xf>
    <xf numFmtId="0" fontId="6" fillId="21" borderId="1" xfId="0" applyFont="1" applyFill="1" applyBorder="1" applyAlignment="1">
      <alignment horizontal="center" vertical="center"/>
    </xf>
    <xf numFmtId="0" fontId="0" fillId="21" borderId="1" xfId="0" applyFill="1" applyBorder="1" applyAlignment="1">
      <alignment horizontal="center" vertical="center"/>
    </xf>
    <xf numFmtId="0" fontId="0" fillId="21" borderId="159" xfId="0" applyFill="1" applyBorder="1" applyAlignment="1">
      <alignment horizontal="center" vertical="center"/>
    </xf>
    <xf numFmtId="0" fontId="0" fillId="21" borderId="13" xfId="0" applyFill="1" applyBorder="1" applyAlignment="1">
      <alignment horizontal="center" vertical="center"/>
    </xf>
    <xf numFmtId="0" fontId="39" fillId="21" borderId="3" xfId="0" applyFont="1" applyFill="1" applyBorder="1" applyAlignment="1">
      <alignment horizontal="center" vertical="center" wrapText="1"/>
    </xf>
    <xf numFmtId="0" fontId="39" fillId="21" borderId="67" xfId="0" applyFont="1" applyFill="1" applyBorder="1" applyAlignment="1">
      <alignment horizontal="center" vertical="center" wrapText="1"/>
    </xf>
    <xf numFmtId="0" fontId="39" fillId="21"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36" fillId="21" borderId="3" xfId="0" applyFont="1" applyFill="1" applyBorder="1" applyAlignment="1">
      <alignment horizontal="center" vertical="center"/>
    </xf>
    <xf numFmtId="0" fontId="0" fillId="0" borderId="67" xfId="0" applyBorder="1" applyAlignment="1">
      <alignment horizontal="center" vertical="center"/>
    </xf>
    <xf numFmtId="0" fontId="0" fillId="0" borderId="2" xfId="0" applyBorder="1" applyAlignment="1">
      <alignment horizontal="center" vertical="center"/>
    </xf>
    <xf numFmtId="0" fontId="41" fillId="0" borderId="160" xfId="0" applyFont="1" applyBorder="1" applyAlignment="1">
      <alignment horizontal="center" vertical="center"/>
    </xf>
    <xf numFmtId="0" fontId="0" fillId="0" borderId="160" xfId="0" applyBorder="1" applyAlignment="1">
      <alignment horizontal="center" vertical="center"/>
    </xf>
    <xf numFmtId="0" fontId="0" fillId="21" borderId="1" xfId="0" applyFill="1" applyBorder="1" applyAlignment="1">
      <alignment horizontal="center" vertical="center" wrapText="1"/>
    </xf>
    <xf numFmtId="167" fontId="36" fillId="21" borderId="1" xfId="0" applyNumberFormat="1" applyFont="1" applyFill="1" applyBorder="1" applyAlignment="1">
      <alignment horizontal="center" vertical="center"/>
    </xf>
    <xf numFmtId="168" fontId="36" fillId="21" borderId="1" xfId="0" applyNumberFormat="1" applyFont="1" applyFill="1" applyBorder="1" applyAlignment="1">
      <alignment horizontal="center" vertical="center"/>
    </xf>
    <xf numFmtId="0" fontId="40" fillId="21" borderId="1" xfId="0" applyFont="1" applyFill="1" applyBorder="1" applyAlignment="1">
      <alignment horizontal="center" vertical="center"/>
    </xf>
    <xf numFmtId="0" fontId="5" fillId="0" borderId="11" xfId="0" applyFont="1" applyFill="1" applyBorder="1" applyAlignment="1">
      <alignment vertical="center" wrapText="1"/>
    </xf>
    <xf numFmtId="0" fontId="5" fillId="0" borderId="12" xfId="0" applyFont="1" applyFill="1" applyBorder="1" applyAlignment="1">
      <alignment vertical="center" wrapText="1"/>
    </xf>
    <xf numFmtId="0" fontId="5" fillId="0" borderId="16" xfId="0" applyFont="1" applyFill="1" applyBorder="1" applyAlignment="1">
      <alignment vertical="center" wrapText="1"/>
    </xf>
    <xf numFmtId="0" fontId="5" fillId="0" borderId="17" xfId="0" applyFont="1" applyFill="1" applyBorder="1" applyAlignment="1">
      <alignment vertical="center" wrapText="1"/>
    </xf>
    <xf numFmtId="0" fontId="4" fillId="0" borderId="16" xfId="0" applyFont="1" applyFill="1" applyBorder="1" applyAlignment="1">
      <alignment horizontal="center" vertical="center" wrapText="1"/>
    </xf>
    <xf numFmtId="0" fontId="4" fillId="0" borderId="18" xfId="0" applyFont="1" applyFill="1" applyBorder="1" applyAlignment="1">
      <alignment horizontal="center" vertical="center" wrapText="1"/>
    </xf>
    <xf numFmtId="0" fontId="4" fillId="0" borderId="17" xfId="0" applyFont="1" applyFill="1" applyBorder="1" applyAlignment="1">
      <alignment horizontal="center" vertical="center" wrapText="1"/>
    </xf>
    <xf numFmtId="0" fontId="5" fillId="0" borderId="29" xfId="0" applyFont="1" applyFill="1" applyBorder="1" applyAlignment="1">
      <alignment horizontal="justify" vertical="center" shrinkToFit="1"/>
    </xf>
    <xf numFmtId="0" fontId="5" fillId="0" borderId="41" xfId="0" applyFont="1" applyFill="1" applyBorder="1" applyAlignment="1">
      <alignment horizontal="justify" vertical="center" shrinkToFit="1"/>
    </xf>
    <xf numFmtId="0" fontId="5" fillId="0" borderId="27" xfId="0" applyFont="1" applyFill="1" applyBorder="1" applyAlignment="1">
      <alignment horizontal="justify" vertical="center" shrinkToFit="1"/>
    </xf>
    <xf numFmtId="0" fontId="5" fillId="0" borderId="38" xfId="0" applyFont="1" applyFill="1" applyBorder="1" applyAlignment="1">
      <alignment horizontal="justify" vertical="center" shrinkToFit="1"/>
    </xf>
    <xf numFmtId="0" fontId="4" fillId="0" borderId="16" xfId="0" applyFont="1" applyFill="1" applyBorder="1" applyAlignment="1">
      <alignment horizontal="justify" vertical="center" shrinkToFit="1"/>
    </xf>
    <xf numFmtId="0" fontId="4" fillId="0" borderId="18" xfId="0" applyFont="1" applyFill="1" applyBorder="1" applyAlignment="1">
      <alignment horizontal="justify" vertical="center" shrinkToFit="1"/>
    </xf>
    <xf numFmtId="0" fontId="4" fillId="0" borderId="16" xfId="0" applyFont="1" applyFill="1" applyBorder="1" applyAlignment="1">
      <alignment horizontal="left" vertical="center"/>
    </xf>
    <xf numFmtId="0" fontId="4" fillId="0" borderId="18" xfId="0" applyFont="1" applyFill="1" applyBorder="1" applyAlignment="1">
      <alignment horizontal="left" vertical="center"/>
    </xf>
    <xf numFmtId="0" fontId="4" fillId="0" borderId="17" xfId="0" applyFont="1" applyFill="1" applyBorder="1" applyAlignment="1">
      <alignment horizontal="left" vertical="center"/>
    </xf>
    <xf numFmtId="0" fontId="4" fillId="0" borderId="19" xfId="0" applyFont="1" applyFill="1" applyBorder="1" applyAlignment="1">
      <alignment horizontal="center" vertical="center" wrapText="1"/>
    </xf>
    <xf numFmtId="0" fontId="4" fillId="0" borderId="10"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5" fillId="0" borderId="8" xfId="0" applyFont="1" applyFill="1" applyBorder="1" applyAlignment="1">
      <alignment horizontal="left" vertical="center" shrinkToFit="1"/>
    </xf>
    <xf numFmtId="0" fontId="4" fillId="0" borderId="35" xfId="0" applyFont="1" applyFill="1" applyBorder="1" applyAlignment="1">
      <alignment horizontal="justify" vertical="center" shrinkToFit="1"/>
    </xf>
    <xf numFmtId="0" fontId="4" fillId="0" borderId="36" xfId="0" applyFont="1" applyFill="1" applyBorder="1" applyAlignment="1">
      <alignment horizontal="justify" vertical="center" shrinkToFit="1"/>
    </xf>
    <xf numFmtId="0" fontId="4" fillId="0" borderId="16" xfId="0" applyFont="1" applyFill="1" applyBorder="1" applyAlignment="1">
      <alignment horizontal="left" vertical="center" shrinkToFit="1"/>
    </xf>
    <xf numFmtId="0" fontId="4" fillId="0" borderId="18" xfId="0" applyFont="1" applyFill="1" applyBorder="1" applyAlignment="1">
      <alignment horizontal="left" vertical="center" shrinkToFit="1"/>
    </xf>
    <xf numFmtId="0" fontId="4" fillId="0" borderId="60" xfId="0" applyFont="1" applyFill="1" applyBorder="1" applyAlignment="1">
      <alignment horizontal="center" vertical="center" wrapText="1" shrinkToFit="1"/>
    </xf>
    <xf numFmtId="0" fontId="4" fillId="0" borderId="61" xfId="0" applyFont="1" applyFill="1" applyBorder="1" applyAlignment="1">
      <alignment horizontal="center" vertical="center" wrapText="1" shrinkToFit="1"/>
    </xf>
    <xf numFmtId="0" fontId="4" fillId="0" borderId="20" xfId="0" applyFont="1" applyFill="1" applyBorder="1" applyAlignment="1">
      <alignment horizontal="center" vertical="center" wrapText="1"/>
    </xf>
    <xf numFmtId="0" fontId="4" fillId="0" borderId="16" xfId="0" applyFont="1" applyFill="1" applyBorder="1" applyAlignment="1">
      <alignment horizontal="center" vertical="center" shrinkToFit="1"/>
    </xf>
    <xf numFmtId="0" fontId="4" fillId="0" borderId="18" xfId="0" applyFont="1" applyFill="1" applyBorder="1" applyAlignment="1">
      <alignment horizontal="center" vertical="center" shrinkToFit="1"/>
    </xf>
    <xf numFmtId="0" fontId="5" fillId="0" borderId="13" xfId="0" applyFont="1" applyFill="1" applyBorder="1" applyAlignment="1">
      <alignment horizontal="left" vertical="center" shrinkToFit="1"/>
    </xf>
    <xf numFmtId="0" fontId="5" fillId="0" borderId="1" xfId="0" applyFont="1" applyFill="1" applyBorder="1" applyAlignment="1">
      <alignment horizontal="left" vertical="center" shrinkToFit="1"/>
    </xf>
    <xf numFmtId="0" fontId="5" fillId="0" borderId="3" xfId="0" applyFont="1" applyFill="1" applyBorder="1" applyAlignment="1">
      <alignment horizontal="justify" vertical="center" wrapText="1" shrinkToFit="1"/>
    </xf>
    <xf numFmtId="0" fontId="5" fillId="0" borderId="2" xfId="0" applyFont="1" applyFill="1" applyBorder="1" applyAlignment="1">
      <alignment horizontal="justify" vertical="center" wrapText="1" shrinkToFit="1"/>
    </xf>
    <xf numFmtId="0" fontId="5" fillId="0" borderId="26" xfId="0" applyFont="1" applyFill="1" applyBorder="1" applyAlignment="1">
      <alignment horizontal="justify" vertical="center" shrinkToFit="1"/>
    </xf>
    <xf numFmtId="0" fontId="5" fillId="0" borderId="32" xfId="0" applyFont="1" applyFill="1" applyBorder="1" applyAlignment="1">
      <alignment horizontal="justify" vertical="center" shrinkToFit="1"/>
    </xf>
    <xf numFmtId="0" fontId="5" fillId="0" borderId="33" xfId="0" applyFont="1" applyFill="1" applyBorder="1" applyAlignment="1">
      <alignment horizontal="justify" vertical="center" shrinkToFit="1"/>
    </xf>
    <xf numFmtId="0" fontId="4" fillId="0" borderId="19" xfId="0" applyFont="1" applyFill="1" applyBorder="1" applyAlignment="1">
      <alignment horizontal="left" vertical="center"/>
    </xf>
    <xf numFmtId="0" fontId="4" fillId="0" borderId="10"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44" xfId="0" applyFont="1" applyFill="1" applyBorder="1" applyAlignment="1">
      <alignment horizontal="justify" vertical="center" shrinkToFit="1"/>
    </xf>
    <xf numFmtId="0" fontId="4" fillId="0" borderId="46" xfId="0" applyFont="1" applyFill="1" applyBorder="1" applyAlignment="1">
      <alignment horizontal="justify" vertical="center" shrinkToFit="1"/>
    </xf>
    <xf numFmtId="0" fontId="4" fillId="0" borderId="47" xfId="0" applyFont="1" applyFill="1" applyBorder="1" applyAlignment="1">
      <alignment horizontal="justify" vertical="center" shrinkToFit="1"/>
    </xf>
    <xf numFmtId="0" fontId="4" fillId="0" borderId="33" xfId="0" applyFont="1" applyFill="1" applyBorder="1" applyAlignment="1">
      <alignment horizontal="justify" vertical="center" shrinkToFit="1"/>
    </xf>
    <xf numFmtId="0" fontId="4" fillId="0" borderId="35" xfId="0" applyFont="1" applyFill="1" applyBorder="1" applyAlignment="1">
      <alignment horizontal="center" vertical="center" wrapText="1"/>
    </xf>
    <xf numFmtId="0" fontId="11" fillId="0" borderId="0" xfId="0" applyFont="1" applyAlignment="1">
      <alignment vertical="center" wrapText="1"/>
    </xf>
    <xf numFmtId="0" fontId="11" fillId="0" borderId="0" xfId="0" applyFont="1" applyAlignment="1">
      <alignment wrapText="1"/>
    </xf>
    <xf numFmtId="0" fontId="4" fillId="0" borderId="16" xfId="0" applyFont="1" applyFill="1" applyBorder="1" applyAlignment="1">
      <alignment horizontal="left" vertical="center" wrapText="1"/>
    </xf>
    <xf numFmtId="0" fontId="4" fillId="0" borderId="18" xfId="0" applyFont="1" applyFill="1" applyBorder="1" applyAlignment="1">
      <alignment horizontal="left" vertical="center" wrapText="1"/>
    </xf>
    <xf numFmtId="0" fontId="4" fillId="0" borderId="17" xfId="0" applyFont="1" applyFill="1" applyBorder="1" applyAlignment="1">
      <alignment horizontal="left" vertical="center" wrapText="1"/>
    </xf>
    <xf numFmtId="0" fontId="11" fillId="0" borderId="56" xfId="0" applyFont="1" applyBorder="1" applyAlignment="1">
      <alignment horizontal="justify" vertical="justify" wrapText="1"/>
    </xf>
    <xf numFmtId="0" fontId="11" fillId="0" borderId="56" xfId="0" applyFont="1" applyBorder="1" applyAlignment="1">
      <alignment horizontal="left" vertical="center" wrapText="1"/>
    </xf>
    <xf numFmtId="0" fontId="11" fillId="0" borderId="0" xfId="0" applyFont="1" applyAlignment="1">
      <alignment horizontal="justify" vertical="justify" wrapText="1"/>
    </xf>
    <xf numFmtId="0" fontId="4" fillId="0" borderId="46" xfId="0" applyFont="1" applyFill="1" applyBorder="1" applyAlignment="1">
      <alignment horizontal="center" vertical="center" shrinkToFit="1"/>
    </xf>
    <xf numFmtId="0" fontId="4" fillId="0" borderId="33"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16"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18" xfId="0" applyFont="1" applyFill="1" applyBorder="1" applyAlignment="1">
      <alignment horizontal="center" vertical="center"/>
    </xf>
    <xf numFmtId="0" fontId="5" fillId="0" borderId="58" xfId="0" applyFont="1" applyFill="1" applyBorder="1" applyAlignment="1">
      <alignment horizontal="justify" vertical="center" shrinkToFit="1"/>
    </xf>
    <xf numFmtId="0" fontId="5" fillId="0" borderId="68" xfId="0" applyFont="1" applyFill="1" applyBorder="1" applyAlignment="1">
      <alignment horizontal="justify" vertical="center" shrinkToFit="1"/>
    </xf>
    <xf numFmtId="0" fontId="23" fillId="9" borderId="149" xfId="4" applyFont="1" applyFill="1" applyBorder="1" applyAlignment="1">
      <alignment horizontal="center" vertical="center"/>
    </xf>
    <xf numFmtId="0" fontId="23" fillId="9" borderId="67" xfId="4" applyFont="1" applyFill="1" applyBorder="1" applyAlignment="1">
      <alignment horizontal="center" vertical="center"/>
    </xf>
    <xf numFmtId="0" fontId="23" fillId="9" borderId="137" xfId="4" applyFont="1" applyFill="1" applyBorder="1" applyAlignment="1">
      <alignment horizontal="center" vertical="center"/>
    </xf>
    <xf numFmtId="0" fontId="23" fillId="9" borderId="16" xfId="4" applyFont="1" applyFill="1" applyBorder="1" applyAlignment="1">
      <alignment horizontal="center" vertical="center"/>
    </xf>
    <xf numFmtId="0" fontId="23" fillId="9" borderId="18" xfId="4" applyFont="1" applyFill="1" applyBorder="1" applyAlignment="1">
      <alignment horizontal="center" vertical="center"/>
    </xf>
    <xf numFmtId="0" fontId="23" fillId="9" borderId="17" xfId="4" applyFont="1" applyFill="1" applyBorder="1" applyAlignment="1">
      <alignment horizontal="center" vertical="center"/>
    </xf>
    <xf numFmtId="0" fontId="34" fillId="23" borderId="16" xfId="4" applyFont="1" applyFill="1" applyBorder="1" applyAlignment="1">
      <alignment horizontal="left" vertical="center" wrapText="1" readingOrder="1"/>
    </xf>
    <xf numFmtId="0" fontId="34" fillId="23" borderId="18" xfId="4" applyFont="1" applyFill="1" applyBorder="1" applyAlignment="1">
      <alignment horizontal="left" vertical="center" wrapText="1" readingOrder="1"/>
    </xf>
    <xf numFmtId="0" fontId="34" fillId="23" borderId="156" xfId="4" applyFont="1" applyFill="1" applyBorder="1" applyAlignment="1">
      <alignment horizontal="left" vertical="center" wrapText="1" readingOrder="1"/>
    </xf>
    <xf numFmtId="0" fontId="23" fillId="9" borderId="1" xfId="4" applyFont="1" applyFill="1" applyBorder="1" applyAlignment="1">
      <alignment horizontal="center" vertical="center" wrapText="1" readingOrder="1"/>
    </xf>
    <xf numFmtId="0" fontId="23" fillId="9" borderId="102" xfId="4" applyFont="1" applyFill="1" applyBorder="1" applyAlignment="1">
      <alignment horizontal="center" vertical="center" wrapText="1" readingOrder="1"/>
    </xf>
    <xf numFmtId="0" fontId="35" fillId="20" borderId="146" xfId="4" applyFont="1" applyFill="1" applyBorder="1" applyAlignment="1">
      <alignment horizontal="center" vertical="center"/>
    </xf>
    <xf numFmtId="0" fontId="35" fillId="20" borderId="145" xfId="4" applyFont="1" applyFill="1" applyBorder="1" applyAlignment="1">
      <alignment vertical="center"/>
    </xf>
    <xf numFmtId="0" fontId="16" fillId="19" borderId="145" xfId="4" applyFill="1" applyBorder="1" applyAlignment="1">
      <alignment horizontal="left" vertical="center"/>
    </xf>
    <xf numFmtId="0" fontId="23" fillId="19" borderId="145" xfId="4" applyFont="1" applyFill="1" applyBorder="1" applyAlignment="1">
      <alignment horizontal="left" vertical="center"/>
    </xf>
    <xf numFmtId="0" fontId="23" fillId="19" borderId="144" xfId="4" applyFont="1" applyFill="1" applyBorder="1" applyAlignment="1">
      <alignment horizontal="left" vertical="center"/>
    </xf>
    <xf numFmtId="0" fontId="23" fillId="9" borderId="96" xfId="4" applyFont="1" applyFill="1" applyBorder="1" applyAlignment="1">
      <alignment horizontal="center" vertical="center" wrapText="1"/>
    </xf>
    <xf numFmtId="0" fontId="23" fillId="9" borderId="72" xfId="4" applyFont="1" applyFill="1" applyBorder="1" applyAlignment="1">
      <alignment horizontal="center" vertical="center" wrapText="1"/>
    </xf>
    <xf numFmtId="0" fontId="23" fillId="9" borderId="119" xfId="4" applyFont="1" applyFill="1" applyBorder="1" applyAlignment="1">
      <alignment horizontal="center" vertical="center" wrapText="1"/>
    </xf>
    <xf numFmtId="0" fontId="23" fillId="9" borderId="155" xfId="4" applyFont="1" applyFill="1" applyBorder="1" applyAlignment="1">
      <alignment horizontal="center" vertical="center" wrapText="1"/>
    </xf>
    <xf numFmtId="0" fontId="23" fillId="9" borderId="126" xfId="4" applyFont="1" applyFill="1" applyBorder="1" applyAlignment="1">
      <alignment horizontal="center" vertical="center" wrapText="1"/>
    </xf>
    <xf numFmtId="0" fontId="23" fillId="9" borderId="154" xfId="4" applyFont="1" applyFill="1" applyBorder="1" applyAlignment="1">
      <alignment horizontal="center" vertical="center" wrapText="1"/>
    </xf>
    <xf numFmtId="0" fontId="23" fillId="9" borderId="142" xfId="4" applyFont="1" applyFill="1" applyBorder="1" applyAlignment="1">
      <alignment horizontal="center" vertical="center" wrapText="1"/>
    </xf>
    <xf numFmtId="0" fontId="30" fillId="9" borderId="96" xfId="4" applyFont="1" applyFill="1" applyBorder="1" applyAlignment="1">
      <alignment horizontal="center" vertical="center" wrapText="1"/>
    </xf>
    <xf numFmtId="0" fontId="23" fillId="16" borderId="96" xfId="4" applyFont="1" applyFill="1" applyBorder="1" applyAlignment="1">
      <alignment horizontal="center" vertical="center"/>
    </xf>
    <xf numFmtId="0" fontId="23" fillId="16" borderId="142" xfId="4" applyFont="1" applyFill="1" applyBorder="1" applyAlignment="1">
      <alignment horizontal="center" vertical="center"/>
    </xf>
    <xf numFmtId="0" fontId="23" fillId="16" borderId="126" xfId="4" applyFont="1" applyFill="1" applyBorder="1" applyAlignment="1">
      <alignment horizontal="center" vertical="center" wrapText="1"/>
    </xf>
    <xf numFmtId="0" fontId="23" fillId="16" borderId="154" xfId="4" applyFont="1" applyFill="1" applyBorder="1" applyAlignment="1">
      <alignment horizontal="center" vertical="center" wrapText="1"/>
    </xf>
    <xf numFmtId="0" fontId="23" fillId="16" borderId="96" xfId="4" applyFont="1" applyFill="1" applyBorder="1" applyAlignment="1">
      <alignment horizontal="center" vertical="center" wrapText="1"/>
    </xf>
    <xf numFmtId="0" fontId="23" fillId="16" borderId="142" xfId="4" applyFont="1" applyFill="1" applyBorder="1" applyAlignment="1">
      <alignment horizontal="center" vertical="center" wrapText="1"/>
    </xf>
    <xf numFmtId="0" fontId="23" fillId="9" borderId="100" xfId="4" applyFont="1" applyFill="1" applyBorder="1" applyAlignment="1">
      <alignment horizontal="center" vertical="center" wrapText="1"/>
    </xf>
    <xf numFmtId="0" fontId="23" fillId="9" borderId="92" xfId="4" applyFont="1" applyFill="1" applyBorder="1" applyAlignment="1">
      <alignment horizontal="center" vertical="center" wrapText="1"/>
    </xf>
    <xf numFmtId="0" fontId="23" fillId="9" borderId="99" xfId="4" applyFont="1" applyFill="1" applyBorder="1" applyAlignment="1">
      <alignment horizontal="center" vertical="center" wrapText="1"/>
    </xf>
    <xf numFmtId="0" fontId="23" fillId="9" borderId="83" xfId="4" applyFont="1" applyFill="1" applyBorder="1" applyAlignment="1">
      <alignment horizontal="center" vertical="center" wrapText="1"/>
    </xf>
    <xf numFmtId="0" fontId="22" fillId="9" borderId="99" xfId="4" applyFont="1" applyFill="1" applyBorder="1" applyAlignment="1">
      <alignment horizontal="center" vertical="center" wrapText="1"/>
    </xf>
    <xf numFmtId="0" fontId="22" fillId="9" borderId="83" xfId="4" applyFont="1" applyFill="1" applyBorder="1" applyAlignment="1">
      <alignment horizontal="center" vertical="center" wrapText="1"/>
    </xf>
    <xf numFmtId="0" fontId="22" fillId="9" borderId="98" xfId="4" applyFont="1" applyFill="1" applyBorder="1" applyAlignment="1">
      <alignment horizontal="center" vertical="center" wrapText="1"/>
    </xf>
    <xf numFmtId="0" fontId="22" fillId="9" borderId="82" xfId="4" applyFont="1" applyFill="1" applyBorder="1" applyAlignment="1">
      <alignment horizontal="center" vertical="center" wrapText="1"/>
    </xf>
    <xf numFmtId="0" fontId="22" fillId="12" borderId="108" xfId="4" applyFont="1" applyFill="1" applyBorder="1" applyAlignment="1">
      <alignment horizontal="center" vertical="center" wrapText="1"/>
    </xf>
    <xf numFmtId="0" fontId="22" fillId="12" borderId="105" xfId="4" applyFont="1" applyFill="1" applyBorder="1" applyAlignment="1">
      <alignment horizontal="center" vertical="center" wrapText="1"/>
    </xf>
    <xf numFmtId="0" fontId="22" fillId="12" borderId="60" xfId="4" applyFont="1" applyFill="1" applyBorder="1" applyAlignment="1">
      <alignment horizontal="center" vertical="center" wrapText="1"/>
    </xf>
    <xf numFmtId="0" fontId="22" fillId="12" borderId="102" xfId="4" applyFont="1" applyFill="1" applyBorder="1" applyAlignment="1">
      <alignment horizontal="center" vertical="center" wrapText="1"/>
    </xf>
    <xf numFmtId="0" fontId="22" fillId="12" borderId="12" xfId="4" applyFont="1" applyFill="1" applyBorder="1" applyAlignment="1">
      <alignment horizontal="center" vertical="center" wrapText="1"/>
    </xf>
    <xf numFmtId="0" fontId="22" fillId="12" borderId="101" xfId="4" applyFont="1" applyFill="1" applyBorder="1" applyAlignment="1">
      <alignment horizontal="center" vertical="center" wrapText="1"/>
    </xf>
    <xf numFmtId="0" fontId="24" fillId="13" borderId="56" xfId="4" applyFont="1" applyFill="1" applyBorder="1" applyAlignment="1">
      <alignment vertical="center"/>
    </xf>
    <xf numFmtId="0" fontId="24" fillId="13" borderId="12" xfId="4" applyFont="1" applyFill="1" applyBorder="1" applyAlignment="1">
      <alignment vertical="center"/>
    </xf>
    <xf numFmtId="0" fontId="22" fillId="12" borderId="107" xfId="4" applyFont="1" applyFill="1" applyBorder="1" applyAlignment="1">
      <alignment horizontal="center" vertical="center" wrapText="1"/>
    </xf>
    <xf numFmtId="0" fontId="22" fillId="12" borderId="104" xfId="4" applyFont="1" applyFill="1" applyBorder="1" applyAlignment="1">
      <alignment horizontal="center" vertical="center" wrapText="1"/>
    </xf>
    <xf numFmtId="0" fontId="22" fillId="12" borderId="106" xfId="4" applyFont="1" applyFill="1" applyBorder="1" applyAlignment="1">
      <alignment horizontal="center" vertical="center" wrapText="1"/>
    </xf>
    <xf numFmtId="0" fontId="22" fillId="12" borderId="103" xfId="4" applyFont="1" applyFill="1" applyBorder="1" applyAlignment="1">
      <alignment horizontal="center" vertical="center" wrapText="1"/>
    </xf>
    <xf numFmtId="0" fontId="21" fillId="11" borderId="0" xfId="6" applyNumberFormat="1" applyFont="1" applyFill="1" applyBorder="1" applyAlignment="1">
      <alignment horizontal="center" vertical="center"/>
    </xf>
    <xf numFmtId="167" fontId="16" fillId="2" borderId="0" xfId="5" applyNumberFormat="1" applyFont="1" applyFill="1" applyBorder="1" applyAlignment="1">
      <alignment horizontal="center" vertical="center"/>
    </xf>
    <xf numFmtId="44" fontId="16" fillId="2" borderId="0" xfId="5" applyFont="1" applyFill="1" applyBorder="1" applyAlignment="1">
      <alignment horizontal="center" vertical="center"/>
    </xf>
    <xf numFmtId="0" fontId="16" fillId="2" borderId="0" xfId="5" applyNumberFormat="1" applyFont="1" applyFill="1" applyBorder="1" applyAlignment="1">
      <alignment horizontal="center" vertical="center"/>
    </xf>
    <xf numFmtId="166" fontId="23" fillId="2" borderId="0" xfId="4" applyNumberFormat="1" applyFont="1" applyFill="1" applyAlignment="1">
      <alignment horizontal="center" vertical="center"/>
    </xf>
    <xf numFmtId="0" fontId="23" fillId="2" borderId="0" xfId="4" applyFont="1" applyFill="1" applyAlignment="1">
      <alignment horizontal="center" vertical="center"/>
    </xf>
    <xf numFmtId="0" fontId="21" fillId="2" borderId="0" xfId="6" applyNumberFormat="1" applyFont="1" applyFill="1" applyBorder="1" applyAlignment="1">
      <alignment horizontal="center" vertical="center"/>
    </xf>
    <xf numFmtId="0" fontId="21" fillId="8" borderId="6" xfId="4" applyFont="1" applyFill="1" applyBorder="1" applyAlignment="1">
      <alignment horizontal="center" vertical="center"/>
    </xf>
    <xf numFmtId="0" fontId="21" fillId="8" borderId="7" xfId="4" applyFont="1" applyFill="1" applyBorder="1" applyAlignment="1">
      <alignment horizontal="center" vertical="center"/>
    </xf>
    <xf numFmtId="167" fontId="21" fillId="8" borderId="1" xfId="4" applyNumberFormat="1" applyFont="1" applyFill="1" applyBorder="1" applyAlignment="1">
      <alignment horizontal="center" vertical="center"/>
    </xf>
    <xf numFmtId="167" fontId="21" fillId="8" borderId="8" xfId="4" applyNumberFormat="1" applyFont="1" applyFill="1" applyBorder="1" applyAlignment="1">
      <alignment horizontal="center" vertical="center"/>
    </xf>
    <xf numFmtId="167" fontId="21" fillId="3" borderId="4" xfId="4" applyNumberFormat="1" applyFont="1" applyFill="1" applyBorder="1" applyAlignment="1">
      <alignment horizontal="center" vertical="center"/>
    </xf>
    <xf numFmtId="167" fontId="21" fillId="3" borderId="9" xfId="4" applyNumberFormat="1" applyFont="1" applyFill="1" applyBorder="1" applyAlignment="1">
      <alignment horizontal="center" vertical="center"/>
    </xf>
    <xf numFmtId="167" fontId="21" fillId="11" borderId="60" xfId="4" applyNumberFormat="1" applyFont="1" applyFill="1" applyBorder="1" applyAlignment="1">
      <alignment horizontal="center" vertical="center"/>
    </xf>
    <xf numFmtId="167" fontId="21" fillId="11" borderId="1" xfId="4" applyNumberFormat="1" applyFont="1" applyFill="1" applyBorder="1" applyAlignment="1">
      <alignment horizontal="center" vertical="center"/>
    </xf>
    <xf numFmtId="167" fontId="21" fillId="2" borderId="61" xfId="4" applyNumberFormat="1" applyFont="1" applyFill="1" applyBorder="1" applyAlignment="1">
      <alignment horizontal="center" vertical="center"/>
    </xf>
    <xf numFmtId="167" fontId="21" fillId="2" borderId="4" xfId="4" applyNumberFormat="1" applyFont="1" applyFill="1" applyBorder="1" applyAlignment="1">
      <alignment horizontal="center" vertical="center"/>
    </xf>
    <xf numFmtId="167" fontId="21" fillId="2" borderId="148" xfId="4" applyNumberFormat="1" applyFont="1" applyFill="1" applyBorder="1" applyAlignment="1">
      <alignment horizontal="center" vertical="center"/>
    </xf>
    <xf numFmtId="167" fontId="21" fillId="2" borderId="141" xfId="4" applyNumberFormat="1" applyFont="1" applyFill="1" applyBorder="1" applyAlignment="1">
      <alignment horizontal="center" vertical="center"/>
    </xf>
    <xf numFmtId="0" fontId="31" fillId="8" borderId="54" xfId="4" applyFont="1" applyFill="1" applyBorder="1" applyAlignment="1">
      <alignment horizontal="center" vertical="center"/>
    </xf>
    <xf numFmtId="0" fontId="31" fillId="8" borderId="22" xfId="4" applyFont="1" applyFill="1" applyBorder="1" applyAlignment="1">
      <alignment horizontal="center" vertical="center"/>
    </xf>
    <xf numFmtId="167" fontId="31" fillId="8" borderId="1" xfId="4" applyNumberFormat="1" applyFont="1" applyFill="1" applyBorder="1" applyAlignment="1">
      <alignment horizontal="center" vertical="center"/>
    </xf>
    <xf numFmtId="167" fontId="31" fillId="8" borderId="4" xfId="4" applyNumberFormat="1" applyFont="1" applyFill="1" applyBorder="1" applyAlignment="1">
      <alignment horizontal="center" vertical="center"/>
    </xf>
    <xf numFmtId="0" fontId="21" fillId="2" borderId="146" xfId="4" applyFont="1" applyFill="1" applyBorder="1" applyAlignment="1">
      <alignment horizontal="center" vertical="center"/>
    </xf>
    <xf numFmtId="0" fontId="21" fillId="2" borderId="22" xfId="4" applyFont="1" applyFill="1" applyBorder="1" applyAlignment="1">
      <alignment horizontal="center" vertical="center"/>
    </xf>
    <xf numFmtId="167" fontId="21" fillId="8" borderId="3" xfId="4" applyNumberFormat="1" applyFont="1" applyFill="1" applyBorder="1" applyAlignment="1">
      <alignment horizontal="center" vertical="center"/>
    </xf>
    <xf numFmtId="167" fontId="21" fillId="8" borderId="109" xfId="4" applyNumberFormat="1" applyFont="1" applyFill="1" applyBorder="1" applyAlignment="1">
      <alignment horizontal="center" vertical="center"/>
    </xf>
    <xf numFmtId="0" fontId="21" fillId="8" borderId="2" xfId="4" applyFont="1" applyFill="1" applyBorder="1" applyAlignment="1">
      <alignment horizontal="center" vertical="center"/>
    </xf>
    <xf numFmtId="0" fontId="21" fillId="8" borderId="110" xfId="4" applyFont="1" applyFill="1" applyBorder="1" applyAlignment="1">
      <alignment horizontal="center" vertical="center"/>
    </xf>
    <xf numFmtId="167" fontId="21" fillId="8" borderId="102" xfId="4" applyNumberFormat="1" applyFont="1" applyFill="1" applyBorder="1" applyAlignment="1">
      <alignment horizontal="center" vertical="center"/>
    </xf>
    <xf numFmtId="167" fontId="21" fillId="8" borderId="111" xfId="4" applyNumberFormat="1" applyFont="1" applyFill="1" applyBorder="1" applyAlignment="1">
      <alignment horizontal="center" vertical="center"/>
    </xf>
    <xf numFmtId="167" fontId="21" fillId="3" borderId="3" xfId="4" applyNumberFormat="1" applyFont="1" applyFill="1" applyBorder="1" applyAlignment="1">
      <alignment horizontal="center" vertical="center"/>
    </xf>
    <xf numFmtId="167" fontId="21" fillId="3" borderId="109" xfId="4" applyNumberFormat="1" applyFont="1" applyFill="1" applyBorder="1" applyAlignment="1">
      <alignment horizontal="center" vertical="center"/>
    </xf>
    <xf numFmtId="167" fontId="21" fillId="8" borderId="4" xfId="4" applyNumberFormat="1" applyFont="1" applyFill="1" applyBorder="1" applyAlignment="1">
      <alignment horizontal="center" vertical="center"/>
    </xf>
    <xf numFmtId="167" fontId="21" fillId="8" borderId="9" xfId="4" applyNumberFormat="1" applyFont="1" applyFill="1" applyBorder="1" applyAlignment="1">
      <alignment horizontal="center" vertical="center"/>
    </xf>
    <xf numFmtId="167" fontId="21" fillId="2" borderId="3" xfId="4" applyNumberFormat="1" applyFont="1" applyFill="1" applyBorder="1" applyAlignment="1">
      <alignment horizontal="center" vertical="center"/>
    </xf>
    <xf numFmtId="3" fontId="21" fillId="11" borderId="6" xfId="4" applyNumberFormat="1" applyFont="1" applyFill="1" applyBorder="1" applyAlignment="1">
      <alignment horizontal="center" vertical="center"/>
    </xf>
    <xf numFmtId="0" fontId="21" fillId="11" borderId="6" xfId="4" applyFont="1" applyFill="1" applyBorder="1" applyAlignment="1">
      <alignment horizontal="center" vertical="center"/>
    </xf>
    <xf numFmtId="0" fontId="16" fillId="14" borderId="79" xfId="4" applyFill="1" applyBorder="1" applyAlignment="1">
      <alignment horizontal="center" vertical="center"/>
    </xf>
    <xf numFmtId="0" fontId="16" fillId="14" borderId="72" xfId="4" applyFill="1" applyBorder="1" applyAlignment="1">
      <alignment horizontal="center" vertical="center"/>
    </xf>
    <xf numFmtId="0" fontId="16" fillId="8" borderId="2" xfId="4" applyFill="1" applyBorder="1" applyAlignment="1">
      <alignment horizontal="center" vertical="center" readingOrder="1"/>
    </xf>
    <xf numFmtId="0" fontId="16" fillId="8" borderId="110" xfId="4" applyFill="1" applyBorder="1" applyAlignment="1">
      <alignment horizontal="center" vertical="center" readingOrder="1"/>
    </xf>
    <xf numFmtId="166" fontId="16" fillId="8" borderId="1" xfId="4" applyNumberFormat="1" applyFill="1" applyBorder="1" applyAlignment="1">
      <alignment horizontal="center" vertical="center" readingOrder="1"/>
    </xf>
    <xf numFmtId="166" fontId="16" fillId="8" borderId="8" xfId="4" applyNumberFormat="1" applyFill="1" applyBorder="1" applyAlignment="1">
      <alignment horizontal="center" vertical="center" readingOrder="1"/>
    </xf>
    <xf numFmtId="166" fontId="28" fillId="8" borderId="4" xfId="4" applyNumberFormat="1" applyFont="1" applyFill="1" applyBorder="1" applyAlignment="1">
      <alignment horizontal="center" vertical="center" readingOrder="1"/>
    </xf>
    <xf numFmtId="166" fontId="28" fillId="8" borderId="9" xfId="4" applyNumberFormat="1" applyFont="1" applyFill="1" applyBorder="1" applyAlignment="1">
      <alignment horizontal="center" vertical="center" readingOrder="1"/>
    </xf>
    <xf numFmtId="0" fontId="16" fillId="8" borderId="6" xfId="4" applyFill="1" applyBorder="1" applyAlignment="1">
      <alignment horizontal="center" vertical="center" readingOrder="1"/>
    </xf>
    <xf numFmtId="0" fontId="16" fillId="8" borderId="7" xfId="4" applyFill="1" applyBorder="1" applyAlignment="1">
      <alignment horizontal="center" vertical="center" readingOrder="1"/>
    </xf>
    <xf numFmtId="0" fontId="21" fillId="11" borderId="0" xfId="4" applyFont="1" applyFill="1" applyAlignment="1">
      <alignment horizontal="center" vertical="center"/>
    </xf>
    <xf numFmtId="167" fontId="21" fillId="11" borderId="0" xfId="4" applyNumberFormat="1" applyFont="1" applyFill="1" applyAlignment="1">
      <alignment horizontal="center" vertical="center"/>
    </xf>
    <xf numFmtId="0" fontId="21" fillId="11" borderId="2" xfId="4" applyFont="1" applyFill="1" applyBorder="1" applyAlignment="1">
      <alignment horizontal="center" vertical="center"/>
    </xf>
    <xf numFmtId="166" fontId="16" fillId="8" borderId="4" xfId="4" applyNumberFormat="1" applyFill="1" applyBorder="1" applyAlignment="1">
      <alignment horizontal="center" vertical="center" readingOrder="1"/>
    </xf>
    <xf numFmtId="166" fontId="16" fillId="8" borderId="9" xfId="4" applyNumberFormat="1" applyFill="1" applyBorder="1" applyAlignment="1">
      <alignment horizontal="center" vertical="center" readingOrder="1"/>
    </xf>
    <xf numFmtId="0" fontId="22" fillId="8" borderId="7" xfId="4" applyFont="1" applyFill="1" applyBorder="1" applyAlignment="1">
      <alignment horizontal="right" vertical="center" wrapText="1" readingOrder="1"/>
    </xf>
    <xf numFmtId="0" fontId="21" fillId="8" borderId="8" xfId="4" applyFont="1" applyFill="1" applyBorder="1" applyAlignment="1">
      <alignment horizontal="right" vertical="center" wrapText="1" readingOrder="1"/>
    </xf>
    <xf numFmtId="0" fontId="21" fillId="8" borderId="9" xfId="4" applyFont="1" applyFill="1" applyBorder="1" applyAlignment="1">
      <alignment horizontal="right" vertical="center" wrapText="1" readingOrder="1"/>
    </xf>
    <xf numFmtId="0" fontId="16" fillId="8" borderId="114" xfId="4" applyFill="1" applyBorder="1" applyAlignment="1">
      <alignment horizontal="center" vertical="center" readingOrder="1"/>
    </xf>
    <xf numFmtId="166" fontId="16" fillId="8" borderId="60" xfId="4" applyNumberFormat="1" applyFill="1" applyBorder="1" applyAlignment="1">
      <alignment horizontal="center" vertical="center" readingOrder="1"/>
    </xf>
    <xf numFmtId="166" fontId="28" fillId="8" borderId="61" xfId="4" applyNumberFormat="1" applyFont="1" applyFill="1" applyBorder="1" applyAlignment="1">
      <alignment horizontal="center" vertical="center" readingOrder="1"/>
    </xf>
    <xf numFmtId="0" fontId="16" fillId="8" borderId="112" xfId="4" applyFill="1" applyBorder="1" applyAlignment="1">
      <alignment horizontal="center" vertical="center" readingOrder="1"/>
    </xf>
    <xf numFmtId="166" fontId="16" fillId="8" borderId="61" xfId="4" applyNumberFormat="1" applyFill="1" applyBorder="1" applyAlignment="1">
      <alignment horizontal="center" vertical="center" readingOrder="1"/>
    </xf>
    <xf numFmtId="166" fontId="21" fillId="11" borderId="0" xfId="4" applyNumberFormat="1" applyFont="1" applyFill="1" applyAlignment="1">
      <alignment horizontal="center" vertical="center"/>
    </xf>
    <xf numFmtId="0" fontId="21" fillId="8" borderId="112" xfId="4" applyFont="1" applyFill="1" applyBorder="1" applyAlignment="1">
      <alignment horizontal="center" vertical="center"/>
    </xf>
    <xf numFmtId="167" fontId="21" fillId="8" borderId="60" xfId="4" applyNumberFormat="1" applyFont="1" applyFill="1" applyBorder="1" applyAlignment="1">
      <alignment horizontal="center" vertical="center"/>
    </xf>
    <xf numFmtId="167" fontId="21" fillId="3" borderId="61" xfId="4" applyNumberFormat="1" applyFont="1" applyFill="1" applyBorder="1" applyAlignment="1">
      <alignment horizontal="center" vertical="center"/>
    </xf>
    <xf numFmtId="0" fontId="22" fillId="8" borderId="6" xfId="4" applyFont="1" applyFill="1" applyBorder="1" applyAlignment="1">
      <alignment horizontal="right" vertical="center" wrapText="1" readingOrder="1"/>
    </xf>
    <xf numFmtId="0" fontId="21" fillId="8" borderId="1" xfId="4" applyFont="1" applyFill="1" applyBorder="1" applyAlignment="1">
      <alignment horizontal="right" vertical="center" wrapText="1" readingOrder="1"/>
    </xf>
    <xf numFmtId="0" fontId="21" fillId="8" borderId="4" xfId="4" applyFont="1" applyFill="1" applyBorder="1" applyAlignment="1">
      <alignment horizontal="right" vertical="center" wrapText="1" readingOrder="1"/>
    </xf>
    <xf numFmtId="0" fontId="22" fillId="11" borderId="6" xfId="4" applyFont="1" applyFill="1" applyBorder="1" applyAlignment="1">
      <alignment horizontal="right" vertical="center" wrapText="1" readingOrder="1"/>
    </xf>
    <xf numFmtId="0" fontId="21" fillId="11" borderId="1" xfId="4" applyFont="1" applyFill="1" applyBorder="1" applyAlignment="1">
      <alignment horizontal="right" vertical="center" wrapText="1" readingOrder="1"/>
    </xf>
    <xf numFmtId="0" fontId="21" fillId="11" borderId="4" xfId="4" applyFont="1" applyFill="1" applyBorder="1" applyAlignment="1">
      <alignment horizontal="right" vertical="center" wrapText="1" readingOrder="1"/>
    </xf>
    <xf numFmtId="167" fontId="21" fillId="11" borderId="102" xfId="4" applyNumberFormat="1" applyFont="1" applyFill="1" applyBorder="1" applyAlignment="1">
      <alignment horizontal="center" vertical="center"/>
    </xf>
    <xf numFmtId="167" fontId="21" fillId="11" borderId="13" xfId="4" applyNumberFormat="1" applyFont="1" applyFill="1" applyBorder="1" applyAlignment="1">
      <alignment horizontal="center" vertical="center"/>
    </xf>
    <xf numFmtId="0" fontId="28" fillId="11" borderId="2" xfId="4" applyFont="1" applyFill="1" applyBorder="1" applyAlignment="1">
      <alignment horizontal="center" vertical="center" wrapText="1" readingOrder="1"/>
    </xf>
    <xf numFmtId="166" fontId="28" fillId="11" borderId="4" xfId="4" applyNumberFormat="1" applyFont="1" applyFill="1" applyBorder="1" applyAlignment="1">
      <alignment horizontal="center" vertical="center" readingOrder="1"/>
    </xf>
    <xf numFmtId="0" fontId="16" fillId="11" borderId="6" xfId="4" applyFill="1" applyBorder="1" applyAlignment="1">
      <alignment horizontal="center" vertical="center" readingOrder="1"/>
    </xf>
    <xf numFmtId="166" fontId="16" fillId="11" borderId="1" xfId="4" applyNumberFormat="1" applyFill="1" applyBorder="1" applyAlignment="1">
      <alignment horizontal="center" vertical="center" readingOrder="1"/>
    </xf>
    <xf numFmtId="166" fontId="16" fillId="11" borderId="4" xfId="4" applyNumberFormat="1" applyFill="1" applyBorder="1" applyAlignment="1">
      <alignment horizontal="center" vertical="center" readingOrder="1"/>
    </xf>
    <xf numFmtId="167" fontId="21" fillId="8" borderId="113" xfId="4" applyNumberFormat="1" applyFont="1" applyFill="1" applyBorder="1" applyAlignment="1">
      <alignment horizontal="center" vertical="center"/>
    </xf>
    <xf numFmtId="167" fontId="21" fillId="3" borderId="113" xfId="4" applyNumberFormat="1" applyFont="1" applyFill="1" applyBorder="1" applyAlignment="1">
      <alignment horizontal="center" vertical="center"/>
    </xf>
    <xf numFmtId="167" fontId="21" fillId="8" borderId="61" xfId="4" applyNumberFormat="1" applyFont="1" applyFill="1" applyBorder="1" applyAlignment="1">
      <alignment horizontal="center" vertical="center"/>
    </xf>
    <xf numFmtId="0" fontId="21" fillId="8" borderId="114" xfId="4" applyFont="1" applyFill="1" applyBorder="1" applyAlignment="1">
      <alignment horizontal="center" vertical="center"/>
    </xf>
    <xf numFmtId="0" fontId="21" fillId="11" borderId="7" xfId="4" applyFont="1" applyFill="1" applyBorder="1" applyAlignment="1">
      <alignment horizontal="center" vertical="center"/>
    </xf>
    <xf numFmtId="167" fontId="21" fillId="11" borderId="4" xfId="4" applyNumberFormat="1" applyFont="1" applyFill="1" applyBorder="1" applyAlignment="1">
      <alignment horizontal="center" vertical="center"/>
    </xf>
    <xf numFmtId="167" fontId="21" fillId="11" borderId="9" xfId="4" applyNumberFormat="1" applyFont="1" applyFill="1" applyBorder="1" applyAlignment="1">
      <alignment horizontal="center" vertical="center"/>
    </xf>
    <xf numFmtId="0" fontId="21" fillId="8" borderId="54" xfId="4" applyFont="1" applyFill="1" applyBorder="1" applyAlignment="1">
      <alignment horizontal="center" vertical="center"/>
    </xf>
    <xf numFmtId="0" fontId="21" fillId="8" borderId="22" xfId="4" applyFont="1" applyFill="1" applyBorder="1" applyAlignment="1">
      <alignment horizontal="center" vertical="center"/>
    </xf>
    <xf numFmtId="0" fontId="22" fillId="16" borderId="122" xfId="4" applyFont="1" applyFill="1" applyBorder="1" applyAlignment="1">
      <alignment horizontal="center" vertical="center"/>
    </xf>
    <xf numFmtId="0" fontId="22" fillId="16" borderId="121" xfId="4" applyFont="1" applyFill="1" applyBorder="1" applyAlignment="1">
      <alignment horizontal="center" vertical="center"/>
    </xf>
    <xf numFmtId="0" fontId="22" fillId="16" borderId="120" xfId="4" applyFont="1" applyFill="1" applyBorder="1" applyAlignment="1">
      <alignment horizontal="center" vertical="center"/>
    </xf>
    <xf numFmtId="0" fontId="22" fillId="16" borderId="125" xfId="4" applyFont="1" applyFill="1" applyBorder="1" applyAlignment="1">
      <alignment horizontal="center" vertical="center"/>
    </xf>
    <xf numFmtId="0" fontId="22" fillId="16" borderId="124" xfId="4" applyFont="1" applyFill="1" applyBorder="1" applyAlignment="1">
      <alignment horizontal="center" vertical="center"/>
    </xf>
    <xf numFmtId="0" fontId="22" fillId="16" borderId="123" xfId="4" applyFont="1" applyFill="1" applyBorder="1" applyAlignment="1">
      <alignment horizontal="center" vertical="center"/>
    </xf>
    <xf numFmtId="0" fontId="22" fillId="11" borderId="0" xfId="4" applyFont="1" applyFill="1" applyAlignment="1">
      <alignment horizontal="center" vertical="center"/>
    </xf>
    <xf numFmtId="0" fontId="23" fillId="2" borderId="0" xfId="4" applyFont="1" applyFill="1" applyAlignment="1">
      <alignment horizontal="center" vertical="center" wrapText="1"/>
    </xf>
    <xf numFmtId="44" fontId="16" fillId="2" borderId="4" xfId="5" applyFont="1" applyFill="1" applyBorder="1" applyAlignment="1">
      <alignment horizontal="center" vertical="center"/>
    </xf>
    <xf numFmtId="44" fontId="16" fillId="2" borderId="9" xfId="5" applyFont="1" applyFill="1" applyBorder="1" applyAlignment="1">
      <alignment horizontal="center" vertical="center"/>
    </xf>
    <xf numFmtId="44" fontId="16" fillId="3" borderId="115" xfId="5" applyFont="1" applyFill="1" applyBorder="1" applyAlignment="1">
      <alignment horizontal="center" vertical="center"/>
    </xf>
    <xf numFmtId="44" fontId="16" fillId="3" borderId="23" xfId="5" applyFont="1" applyFill="1" applyBorder="1" applyAlignment="1">
      <alignment horizontal="center" vertical="center"/>
    </xf>
    <xf numFmtId="44" fontId="16" fillId="3" borderId="102" xfId="5" applyFont="1" applyFill="1" applyBorder="1" applyAlignment="1">
      <alignment horizontal="center" vertical="center"/>
    </xf>
    <xf numFmtId="44" fontId="16" fillId="3" borderId="13" xfId="5" applyFont="1" applyFill="1" applyBorder="1" applyAlignment="1">
      <alignment horizontal="center" vertical="center"/>
    </xf>
    <xf numFmtId="0" fontId="16" fillId="3" borderId="54" xfId="5" applyNumberFormat="1" applyFont="1" applyFill="1" applyBorder="1" applyAlignment="1">
      <alignment horizontal="center" vertical="center"/>
    </xf>
    <xf numFmtId="0" fontId="16" fillId="3" borderId="22" xfId="5" applyNumberFormat="1" applyFont="1" applyFill="1" applyBorder="1" applyAlignment="1">
      <alignment horizontal="center" vertical="center"/>
    </xf>
    <xf numFmtId="44" fontId="16" fillId="2" borderId="115" xfId="5" applyFont="1" applyFill="1" applyBorder="1" applyAlignment="1">
      <alignment horizontal="center" vertical="center"/>
    </xf>
    <xf numFmtId="44" fontId="16" fillId="2" borderId="23" xfId="5" applyFont="1" applyFill="1" applyBorder="1" applyAlignment="1">
      <alignment horizontal="center" vertical="center"/>
    </xf>
    <xf numFmtId="44" fontId="16" fillId="2" borderId="102" xfId="5" applyFont="1" applyFill="1" applyBorder="1" applyAlignment="1">
      <alignment horizontal="center" vertical="center"/>
    </xf>
    <xf numFmtId="44" fontId="16" fillId="2" borderId="13" xfId="5" applyFont="1" applyFill="1" applyBorder="1" applyAlignment="1">
      <alignment horizontal="center" vertical="center"/>
    </xf>
    <xf numFmtId="0" fontId="16" fillId="2" borderId="54" xfId="5" applyNumberFormat="1" applyFont="1" applyFill="1" applyBorder="1" applyAlignment="1">
      <alignment horizontal="center" vertical="center"/>
    </xf>
    <xf numFmtId="0" fontId="16" fillId="2" borderId="22" xfId="5" applyNumberFormat="1" applyFont="1" applyFill="1" applyBorder="1" applyAlignment="1">
      <alignment horizontal="center" vertical="center"/>
    </xf>
    <xf numFmtId="167" fontId="21" fillId="11" borderId="8" xfId="4" applyNumberFormat="1" applyFont="1" applyFill="1" applyBorder="1" applyAlignment="1">
      <alignment horizontal="center" vertical="center"/>
    </xf>
    <xf numFmtId="167" fontId="21" fillId="2" borderId="138" xfId="4" applyNumberFormat="1" applyFont="1" applyFill="1" applyBorder="1" applyAlignment="1">
      <alignment horizontal="center" vertical="center"/>
    </xf>
    <xf numFmtId="167" fontId="21" fillId="11" borderId="115" xfId="4" applyNumberFormat="1" applyFont="1" applyFill="1" applyBorder="1" applyAlignment="1">
      <alignment horizontal="center" vertical="center"/>
    </xf>
    <xf numFmtId="167" fontId="21" fillId="11" borderId="133" xfId="4" applyNumberFormat="1" applyFont="1" applyFill="1" applyBorder="1" applyAlignment="1">
      <alignment horizontal="center" vertical="center"/>
    </xf>
    <xf numFmtId="167" fontId="21" fillId="8" borderId="13" xfId="4" applyNumberFormat="1" applyFont="1" applyFill="1" applyBorder="1" applyAlignment="1">
      <alignment horizontal="center" vertical="center"/>
    </xf>
    <xf numFmtId="0" fontId="16" fillId="14" borderId="96" xfId="4" applyFill="1" applyBorder="1" applyAlignment="1">
      <alignment horizontal="center" vertical="center"/>
    </xf>
    <xf numFmtId="0" fontId="16" fillId="14" borderId="143" xfId="4" applyFill="1" applyBorder="1" applyAlignment="1">
      <alignment horizontal="center" vertical="center"/>
    </xf>
    <xf numFmtId="0" fontId="16" fillId="14" borderId="142" xfId="4" applyFill="1" applyBorder="1" applyAlignment="1">
      <alignment horizontal="center" vertical="center"/>
    </xf>
    <xf numFmtId="3" fontId="28" fillId="8" borderId="6" xfId="4" applyNumberFormat="1" applyFont="1" applyFill="1" applyBorder="1" applyAlignment="1">
      <alignment horizontal="center" vertical="center" wrapText="1" readingOrder="1"/>
    </xf>
    <xf numFmtId="0" fontId="28" fillId="8" borderId="6" xfId="4" applyFont="1" applyFill="1" applyBorder="1" applyAlignment="1">
      <alignment horizontal="center" vertical="center" wrapText="1" readingOrder="1"/>
    </xf>
    <xf numFmtId="3" fontId="21" fillId="8" borderId="6" xfId="4" applyNumberFormat="1" applyFont="1" applyFill="1" applyBorder="1" applyAlignment="1">
      <alignment horizontal="center" vertical="center"/>
    </xf>
    <xf numFmtId="0" fontId="22" fillId="11" borderId="7" xfId="4" applyFont="1" applyFill="1" applyBorder="1" applyAlignment="1">
      <alignment horizontal="right" vertical="center" wrapText="1" readingOrder="1"/>
    </xf>
    <xf numFmtId="0" fontId="21" fillId="11" borderId="8" xfId="4" applyFont="1" applyFill="1" applyBorder="1" applyAlignment="1">
      <alignment horizontal="right" vertical="center" wrapText="1" readingOrder="1"/>
    </xf>
    <xf numFmtId="0" fontId="21" fillId="11" borderId="109" xfId="4" applyFont="1" applyFill="1" applyBorder="1" applyAlignment="1">
      <alignment horizontal="right" vertical="center" wrapText="1" readingOrder="1"/>
    </xf>
    <xf numFmtId="0" fontId="16" fillId="11" borderId="7" xfId="4" applyFill="1" applyBorder="1" applyAlignment="1">
      <alignment horizontal="center" vertical="center" readingOrder="1"/>
    </xf>
    <xf numFmtId="166" fontId="16" fillId="11" borderId="8" xfId="4" applyNumberFormat="1" applyFill="1" applyBorder="1" applyAlignment="1">
      <alignment horizontal="center" vertical="center" readingOrder="1"/>
    </xf>
    <xf numFmtId="166" fontId="23" fillId="2" borderId="126" xfId="4" applyNumberFormat="1" applyFont="1" applyFill="1" applyBorder="1" applyAlignment="1">
      <alignment horizontal="center" vertical="center"/>
    </xf>
    <xf numFmtId="0" fontId="23" fillId="2" borderId="137" xfId="4" applyFont="1" applyFill="1" applyBorder="1" applyAlignment="1">
      <alignment horizontal="center" vertical="center"/>
    </xf>
    <xf numFmtId="0" fontId="28" fillId="8" borderId="2" xfId="4" applyFont="1" applyFill="1" applyBorder="1" applyAlignment="1">
      <alignment horizontal="center" vertical="center" readingOrder="1"/>
    </xf>
    <xf numFmtId="0" fontId="31" fillId="8" borderId="2" xfId="4" applyFont="1" applyFill="1" applyBorder="1" applyAlignment="1">
      <alignment horizontal="center" vertical="center"/>
    </xf>
    <xf numFmtId="0" fontId="31" fillId="8" borderId="6" xfId="4" applyFont="1" applyFill="1" applyBorder="1" applyAlignment="1">
      <alignment horizontal="center" vertical="center"/>
    </xf>
    <xf numFmtId="167" fontId="21" fillId="11" borderId="3" xfId="4" applyNumberFormat="1" applyFont="1" applyFill="1" applyBorder="1" applyAlignment="1">
      <alignment horizontal="center" vertical="center"/>
    </xf>
    <xf numFmtId="167" fontId="21" fillId="11" borderId="109" xfId="4" applyNumberFormat="1" applyFont="1" applyFill="1" applyBorder="1" applyAlignment="1">
      <alignment horizontal="center" vertical="center"/>
    </xf>
    <xf numFmtId="0" fontId="28" fillId="14" borderId="143" xfId="4" applyFont="1" applyFill="1" applyBorder="1" applyAlignment="1">
      <alignment horizontal="center" vertical="center"/>
    </xf>
    <xf numFmtId="0" fontId="28" fillId="14" borderId="142" xfId="4" applyFont="1" applyFill="1" applyBorder="1" applyAlignment="1">
      <alignment horizontal="center" vertical="center"/>
    </xf>
    <xf numFmtId="0" fontId="28" fillId="8" borderId="6" xfId="4" applyFont="1" applyFill="1" applyBorder="1" applyAlignment="1">
      <alignment horizontal="center" vertical="center" readingOrder="1"/>
    </xf>
    <xf numFmtId="0" fontId="22" fillId="11" borderId="8" xfId="4" applyFont="1" applyFill="1" applyBorder="1" applyAlignment="1">
      <alignment horizontal="right" vertical="center" wrapText="1" readingOrder="1"/>
    </xf>
    <xf numFmtId="0" fontId="22" fillId="11" borderId="109" xfId="4" applyFont="1" applyFill="1" applyBorder="1" applyAlignment="1">
      <alignment horizontal="right" vertical="center" wrapText="1" readingOrder="1"/>
    </xf>
    <xf numFmtId="167" fontId="21" fillId="2" borderId="9" xfId="4" applyNumberFormat="1" applyFont="1" applyFill="1" applyBorder="1" applyAlignment="1">
      <alignment horizontal="center" vertical="center"/>
    </xf>
    <xf numFmtId="167" fontId="31" fillId="3" borderId="4" xfId="4" applyNumberFormat="1" applyFont="1" applyFill="1" applyBorder="1" applyAlignment="1">
      <alignment horizontal="center" vertical="center"/>
    </xf>
    <xf numFmtId="0" fontId="32" fillId="8" borderId="7" xfId="4" applyFont="1" applyFill="1" applyBorder="1" applyAlignment="1">
      <alignment horizontal="right" vertical="center" wrapText="1" readingOrder="1"/>
    </xf>
    <xf numFmtId="0" fontId="32" fillId="8" borderId="8" xfId="4" applyFont="1" applyFill="1" applyBorder="1" applyAlignment="1">
      <alignment horizontal="right" vertical="center" wrapText="1" readingOrder="1"/>
    </xf>
    <xf numFmtId="0" fontId="32" fillId="8" borderId="109" xfId="4" applyFont="1" applyFill="1" applyBorder="1" applyAlignment="1">
      <alignment horizontal="right" vertical="center" wrapText="1" readingOrder="1"/>
    </xf>
    <xf numFmtId="167" fontId="31" fillId="8" borderId="3" xfId="4" applyNumberFormat="1" applyFont="1" applyFill="1" applyBorder="1" applyAlignment="1">
      <alignment horizontal="center" vertical="center"/>
    </xf>
    <xf numFmtId="166" fontId="28" fillId="8" borderId="1" xfId="4" applyNumberFormat="1" applyFont="1" applyFill="1" applyBorder="1" applyAlignment="1">
      <alignment horizontal="center" vertical="center" readingOrder="1"/>
    </xf>
    <xf numFmtId="0" fontId="21" fillId="11" borderId="139" xfId="4" applyFont="1" applyFill="1" applyBorder="1" applyAlignment="1">
      <alignment horizontal="center" vertical="center"/>
    </xf>
    <xf numFmtId="0" fontId="22" fillId="16" borderId="119" xfId="4" applyFont="1" applyFill="1" applyBorder="1" applyAlignment="1">
      <alignment horizontal="center" vertical="center"/>
    </xf>
    <xf numFmtId="0" fontId="22" fillId="16" borderId="97" xfId="4" applyFont="1" applyFill="1" applyBorder="1" applyAlignment="1">
      <alignment horizontal="center" vertical="center"/>
    </xf>
    <xf numFmtId="0" fontId="22" fillId="11" borderId="0" xfId="4" applyFont="1" applyFill="1" applyAlignment="1">
      <alignment horizontal="center" vertical="center" wrapText="1"/>
    </xf>
    <xf numFmtId="0" fontId="16" fillId="19" borderId="0" xfId="4" applyFill="1" applyAlignment="1">
      <alignment horizontal="center" vertical="center"/>
    </xf>
    <xf numFmtId="0" fontId="16" fillId="19" borderId="129" xfId="4" applyFill="1" applyBorder="1" applyAlignment="1">
      <alignment horizontal="center" vertical="center"/>
    </xf>
    <xf numFmtId="0" fontId="24" fillId="20" borderId="131" xfId="4" applyFont="1" applyFill="1" applyBorder="1" applyAlignment="1">
      <alignment horizontal="center" vertical="center"/>
    </xf>
    <xf numFmtId="0" fontId="24" fillId="20" borderId="130" xfId="4" applyFont="1" applyFill="1" applyBorder="1" applyAlignment="1">
      <alignment horizontal="center" vertical="center"/>
    </xf>
    <xf numFmtId="0" fontId="22" fillId="9" borderId="127" xfId="4" applyFont="1" applyFill="1" applyBorder="1" applyAlignment="1">
      <alignment horizontal="center" vertical="center" wrapText="1"/>
    </xf>
    <xf numFmtId="0" fontId="22" fillId="9" borderId="118" xfId="4" applyFont="1" applyFill="1" applyBorder="1" applyAlignment="1">
      <alignment horizontal="center" vertical="center" wrapText="1"/>
    </xf>
    <xf numFmtId="0" fontId="22" fillId="17" borderId="128" xfId="4" applyFont="1" applyFill="1" applyBorder="1" applyAlignment="1">
      <alignment horizontal="center" vertical="center" wrapText="1"/>
    </xf>
    <xf numFmtId="0" fontId="22" fillId="17" borderId="99" xfId="4" applyFont="1" applyFill="1" applyBorder="1" applyAlignment="1">
      <alignment horizontal="center" vertical="center" wrapText="1"/>
    </xf>
    <xf numFmtId="0" fontId="22" fillId="17" borderId="127" xfId="4" applyFont="1" applyFill="1" applyBorder="1" applyAlignment="1">
      <alignment horizontal="center" vertical="center" wrapText="1"/>
    </xf>
    <xf numFmtId="0" fontId="22" fillId="17" borderId="112" xfId="4" applyFont="1" applyFill="1" applyBorder="1" applyAlignment="1">
      <alignment horizontal="center" vertical="center" wrapText="1"/>
    </xf>
    <xf numFmtId="0" fontId="22" fillId="18" borderId="60" xfId="4" applyFont="1" applyFill="1" applyBorder="1" applyAlignment="1">
      <alignment horizontal="center" vertical="center" wrapText="1"/>
    </xf>
    <xf numFmtId="0" fontId="22" fillId="18" borderId="61" xfId="4" applyFont="1" applyFill="1" applyBorder="1" applyAlignment="1">
      <alignment horizontal="center" vertical="center" wrapText="1"/>
    </xf>
    <xf numFmtId="0" fontId="22" fillId="15" borderId="119" xfId="4" applyFont="1" applyFill="1" applyBorder="1" applyAlignment="1">
      <alignment horizontal="center" vertical="center" wrapText="1"/>
    </xf>
    <xf numFmtId="0" fontId="22" fillId="15" borderId="97" xfId="4" applyFont="1" applyFill="1" applyBorder="1" applyAlignment="1">
      <alignment horizontal="center" vertical="center" wrapText="1"/>
    </xf>
    <xf numFmtId="0" fontId="22" fillId="15" borderId="126" xfId="4" applyFont="1" applyFill="1" applyBorder="1" applyAlignment="1">
      <alignment horizontal="center" vertical="center" wrapText="1"/>
    </xf>
    <xf numFmtId="166" fontId="16" fillId="8" borderId="3" xfId="4" applyNumberFormat="1" applyFill="1" applyBorder="1" applyAlignment="1">
      <alignment horizontal="center" vertical="center" readingOrder="1"/>
    </xf>
    <xf numFmtId="0" fontId="16" fillId="11" borderId="2" xfId="4" applyFill="1" applyBorder="1" applyAlignment="1">
      <alignment horizontal="center" vertical="center" readingOrder="1"/>
    </xf>
    <xf numFmtId="166" fontId="16" fillId="11" borderId="3" xfId="4" applyNumberFormat="1" applyFill="1" applyBorder="1" applyAlignment="1">
      <alignment horizontal="center" vertical="center" readingOrder="1"/>
    </xf>
    <xf numFmtId="166" fontId="28" fillId="8" borderId="3" xfId="4" applyNumberFormat="1" applyFont="1" applyFill="1" applyBorder="1" applyAlignment="1">
      <alignment horizontal="center" vertical="center" readingOrder="1"/>
    </xf>
    <xf numFmtId="0" fontId="22" fillId="16" borderId="149" xfId="4" applyFont="1" applyFill="1" applyBorder="1" applyAlignment="1">
      <alignment horizontal="center" vertical="center"/>
    </xf>
    <xf numFmtId="0" fontId="22" fillId="16" borderId="67" xfId="4" applyFont="1" applyFill="1" applyBorder="1" applyAlignment="1">
      <alignment horizontal="center" vertical="center"/>
    </xf>
    <xf numFmtId="0" fontId="22" fillId="16" borderId="137" xfId="4" applyFont="1" applyFill="1" applyBorder="1" applyAlignment="1">
      <alignment horizontal="center" vertical="center"/>
    </xf>
    <xf numFmtId="0" fontId="22" fillId="16" borderId="11" xfId="4" applyFont="1" applyFill="1" applyBorder="1" applyAlignment="1">
      <alignment horizontal="center" vertical="center"/>
    </xf>
    <xf numFmtId="0" fontId="22" fillId="16" borderId="56" xfId="4" applyFont="1" applyFill="1" applyBorder="1" applyAlignment="1">
      <alignment horizontal="center" vertical="center"/>
    </xf>
    <xf numFmtId="0" fontId="22" fillId="16" borderId="12" xfId="4" applyFont="1" applyFill="1" applyBorder="1" applyAlignment="1">
      <alignment horizontal="center" vertical="center"/>
    </xf>
    <xf numFmtId="0" fontId="22" fillId="9" borderId="151" xfId="4" applyFont="1" applyFill="1" applyBorder="1" applyAlignment="1">
      <alignment horizontal="center" vertical="center" wrapText="1"/>
    </xf>
    <xf numFmtId="0" fontId="22" fillId="9" borderId="150" xfId="4" applyFont="1" applyFill="1" applyBorder="1" applyAlignment="1">
      <alignment horizontal="center" vertical="center" wrapText="1"/>
    </xf>
    <xf numFmtId="0" fontId="22" fillId="9" borderId="117" xfId="4" applyFont="1" applyFill="1" applyBorder="1" applyAlignment="1">
      <alignment horizontal="center" vertical="center" wrapText="1"/>
    </xf>
    <xf numFmtId="0" fontId="16" fillId="11" borderId="112" xfId="4" applyFill="1" applyBorder="1" applyAlignment="1">
      <alignment horizontal="center" vertical="center" readingOrder="1"/>
    </xf>
    <xf numFmtId="166" fontId="28" fillId="11" borderId="61" xfId="4" applyNumberFormat="1" applyFont="1" applyFill="1" applyBorder="1" applyAlignment="1">
      <alignment horizontal="center" vertical="center" readingOrder="1"/>
    </xf>
    <xf numFmtId="0" fontId="16" fillId="11" borderId="114" xfId="4" applyFill="1" applyBorder="1" applyAlignment="1">
      <alignment horizontal="center" vertical="center" readingOrder="1"/>
    </xf>
    <xf numFmtId="166" fontId="16" fillId="11" borderId="113" xfId="4" applyNumberFormat="1" applyFill="1" applyBorder="1" applyAlignment="1">
      <alignment horizontal="center" vertical="center" readingOrder="1"/>
    </xf>
    <xf numFmtId="0" fontId="21" fillId="2" borderId="112" xfId="4" applyFont="1" applyFill="1" applyBorder="1" applyAlignment="1">
      <alignment horizontal="center" vertical="center"/>
    </xf>
    <xf numFmtId="0" fontId="21" fillId="2" borderId="6" xfId="4" applyFont="1" applyFill="1" applyBorder="1" applyAlignment="1">
      <alignment horizontal="center" vertical="center"/>
    </xf>
    <xf numFmtId="0" fontId="21" fillId="2" borderId="114" xfId="4" applyFont="1" applyFill="1" applyBorder="1" applyAlignment="1">
      <alignment horizontal="center" vertical="center"/>
    </xf>
    <xf numFmtId="0" fontId="21" fillId="2" borderId="2" xfId="4" applyFont="1" applyFill="1" applyBorder="1" applyAlignment="1">
      <alignment horizontal="center" vertical="center"/>
    </xf>
    <xf numFmtId="0" fontId="22" fillId="17" borderId="100" xfId="4" applyFont="1" applyFill="1" applyBorder="1" applyAlignment="1">
      <alignment horizontal="center" vertical="center" wrapText="1"/>
    </xf>
    <xf numFmtId="0" fontId="23" fillId="9" borderId="152" xfId="4" applyFont="1" applyFill="1" applyBorder="1" applyAlignment="1">
      <alignment horizontal="center" vertical="center" wrapText="1"/>
    </xf>
    <xf numFmtId="0" fontId="23" fillId="9" borderId="116" xfId="4" applyFont="1" applyFill="1" applyBorder="1" applyAlignment="1">
      <alignment horizontal="center" vertical="center" wrapText="1"/>
    </xf>
    <xf numFmtId="0" fontId="23" fillId="9" borderId="151" xfId="4" applyFont="1" applyFill="1" applyBorder="1" applyAlignment="1">
      <alignment horizontal="center" vertical="center" wrapText="1"/>
    </xf>
    <xf numFmtId="167" fontId="21" fillId="2" borderId="113" xfId="4" applyNumberFormat="1" applyFont="1" applyFill="1" applyBorder="1" applyAlignment="1">
      <alignment horizontal="center" vertical="center"/>
    </xf>
    <xf numFmtId="0" fontId="22" fillId="16" borderId="126" xfId="4" applyFont="1" applyFill="1" applyBorder="1" applyAlignment="1">
      <alignment horizontal="center" vertical="center"/>
    </xf>
    <xf numFmtId="166" fontId="23" fillId="3" borderId="137" xfId="4" applyNumberFormat="1" applyFont="1" applyFill="1" applyBorder="1" applyAlignment="1">
      <alignment horizontal="center" vertical="center"/>
    </xf>
    <xf numFmtId="0" fontId="23" fillId="3" borderId="137" xfId="4" applyFont="1" applyFill="1" applyBorder="1" applyAlignment="1">
      <alignment horizontal="center" vertical="center"/>
    </xf>
    <xf numFmtId="167" fontId="31" fillId="8" borderId="138" xfId="4" applyNumberFormat="1" applyFont="1" applyFill="1" applyBorder="1" applyAlignment="1">
      <alignment horizontal="center" vertical="center"/>
    </xf>
    <xf numFmtId="167" fontId="31" fillId="8" borderId="141" xfId="4" applyNumberFormat="1" applyFont="1" applyFill="1" applyBorder="1" applyAlignment="1">
      <alignment horizontal="center" vertical="center"/>
    </xf>
    <xf numFmtId="44" fontId="28" fillId="3" borderId="115" xfId="5" applyFont="1" applyFill="1" applyBorder="1" applyAlignment="1">
      <alignment horizontal="center" vertical="center"/>
    </xf>
    <xf numFmtId="44" fontId="28" fillId="3" borderId="23" xfId="5" applyFont="1" applyFill="1" applyBorder="1" applyAlignment="1">
      <alignment horizontal="center" vertical="center"/>
    </xf>
    <xf numFmtId="44" fontId="28" fillId="3" borderId="102" xfId="5" applyFont="1" applyFill="1" applyBorder="1" applyAlignment="1">
      <alignment horizontal="center" vertical="center"/>
    </xf>
    <xf numFmtId="44" fontId="28" fillId="3" borderId="13" xfId="5" applyFont="1" applyFill="1" applyBorder="1" applyAlignment="1">
      <alignment horizontal="center" vertical="center"/>
    </xf>
    <xf numFmtId="0" fontId="28" fillId="3" borderId="54" xfId="5" applyNumberFormat="1" applyFont="1" applyFill="1" applyBorder="1" applyAlignment="1">
      <alignment horizontal="center" vertical="center"/>
    </xf>
    <xf numFmtId="0" fontId="28" fillId="3" borderId="22" xfId="5" applyNumberFormat="1" applyFont="1" applyFill="1" applyBorder="1" applyAlignment="1">
      <alignment horizontal="center" vertical="center"/>
    </xf>
    <xf numFmtId="0" fontId="21" fillId="8" borderId="109" xfId="4" applyFont="1" applyFill="1" applyBorder="1" applyAlignment="1">
      <alignment horizontal="right" vertical="center" wrapText="1" readingOrder="1"/>
    </xf>
    <xf numFmtId="167" fontId="21" fillId="3" borderId="138" xfId="4" applyNumberFormat="1" applyFont="1" applyFill="1" applyBorder="1" applyAlignment="1">
      <alignment horizontal="center" vertical="center"/>
    </xf>
    <xf numFmtId="167" fontId="21" fillId="3" borderId="141" xfId="4" applyNumberFormat="1" applyFont="1" applyFill="1" applyBorder="1" applyAlignment="1">
      <alignment horizontal="center" vertical="center"/>
    </xf>
    <xf numFmtId="0" fontId="21" fillId="11" borderId="140" xfId="4" applyFont="1" applyFill="1" applyBorder="1" applyAlignment="1">
      <alignment horizontal="center" vertical="center"/>
    </xf>
    <xf numFmtId="0" fontId="21" fillId="11" borderId="110" xfId="4" applyFont="1" applyFill="1" applyBorder="1" applyAlignment="1">
      <alignment horizontal="center" vertical="center"/>
    </xf>
    <xf numFmtId="166" fontId="28" fillId="11" borderId="9" xfId="4" applyNumberFormat="1" applyFont="1" applyFill="1" applyBorder="1" applyAlignment="1">
      <alignment horizontal="center" vertical="center" readingOrder="1"/>
    </xf>
    <xf numFmtId="0" fontId="16" fillId="11" borderId="110" xfId="4" applyFill="1" applyBorder="1" applyAlignment="1">
      <alignment horizontal="center" vertical="center" readingOrder="1"/>
    </xf>
    <xf numFmtId="166" fontId="16" fillId="11" borderId="109" xfId="4" applyNumberFormat="1" applyFill="1" applyBorder="1" applyAlignment="1">
      <alignment horizontal="center" vertical="center" readingOrder="1"/>
    </xf>
    <xf numFmtId="0" fontId="16" fillId="2" borderId="146" xfId="5" applyNumberFormat="1" applyFont="1" applyFill="1" applyBorder="1" applyAlignment="1">
      <alignment horizontal="center" vertical="center"/>
    </xf>
    <xf numFmtId="0" fontId="22" fillId="15" borderId="125" xfId="4" applyFont="1" applyFill="1" applyBorder="1" applyAlignment="1">
      <alignment horizontal="center" vertical="center"/>
    </xf>
    <xf numFmtId="0" fontId="22" fillId="15" borderId="124" xfId="4" applyFont="1" applyFill="1" applyBorder="1" applyAlignment="1">
      <alignment horizontal="center" vertical="center"/>
    </xf>
    <xf numFmtId="166" fontId="21" fillId="11" borderId="112" xfId="4" applyNumberFormat="1" applyFont="1" applyFill="1" applyBorder="1" applyAlignment="1">
      <alignment horizontal="center" vertical="center"/>
    </xf>
    <xf numFmtId="0" fontId="21" fillId="11" borderId="60" xfId="4" applyFont="1" applyFill="1" applyBorder="1" applyAlignment="1">
      <alignment horizontal="center" vertical="center"/>
    </xf>
    <xf numFmtId="0" fontId="21" fillId="11" borderId="61" xfId="4" applyFont="1" applyFill="1" applyBorder="1" applyAlignment="1">
      <alignment horizontal="center" vertical="center"/>
    </xf>
    <xf numFmtId="0" fontId="21" fillId="11" borderId="1" xfId="4" applyFont="1" applyFill="1" applyBorder="1" applyAlignment="1">
      <alignment horizontal="center" vertical="center"/>
    </xf>
    <xf numFmtId="0" fontId="21" fillId="11" borderId="4" xfId="4" applyFont="1" applyFill="1" applyBorder="1" applyAlignment="1">
      <alignment horizontal="center" vertical="center"/>
    </xf>
    <xf numFmtId="166" fontId="23" fillId="2" borderId="137" xfId="4" applyNumberFormat="1" applyFont="1" applyFill="1" applyBorder="1" applyAlignment="1">
      <alignment horizontal="center" vertical="center"/>
    </xf>
    <xf numFmtId="0" fontId="23" fillId="2" borderId="132" xfId="4" applyFont="1" applyFill="1" applyBorder="1" applyAlignment="1">
      <alignment horizontal="center" vertical="center"/>
    </xf>
    <xf numFmtId="167" fontId="21" fillId="11" borderId="111" xfId="4" applyNumberFormat="1" applyFont="1" applyFill="1" applyBorder="1" applyAlignment="1">
      <alignment horizontal="center" vertical="center"/>
    </xf>
    <xf numFmtId="167" fontId="21" fillId="11" borderId="138" xfId="4" applyNumberFormat="1" applyFont="1" applyFill="1" applyBorder="1" applyAlignment="1">
      <alignment horizontal="center" vertical="center"/>
    </xf>
    <xf numFmtId="167" fontId="21" fillId="11" borderId="135" xfId="4" applyNumberFormat="1" applyFont="1" applyFill="1" applyBorder="1" applyAlignment="1">
      <alignment horizontal="center" vertical="center"/>
    </xf>
    <xf numFmtId="44" fontId="16" fillId="2" borderId="133" xfId="5" applyFont="1" applyFill="1" applyBorder="1" applyAlignment="1">
      <alignment horizontal="center" vertical="center"/>
    </xf>
    <xf numFmtId="166" fontId="21" fillId="8" borderId="112" xfId="4" applyNumberFormat="1" applyFont="1" applyFill="1" applyBorder="1" applyAlignment="1">
      <alignment horizontal="center" vertical="center"/>
    </xf>
    <xf numFmtId="0" fontId="21" fillId="8" borderId="60" xfId="4" applyFont="1" applyFill="1" applyBorder="1" applyAlignment="1">
      <alignment horizontal="center" vertical="center"/>
    </xf>
    <xf numFmtId="0" fontId="21" fillId="8" borderId="61" xfId="4" applyFont="1" applyFill="1" applyBorder="1" applyAlignment="1">
      <alignment horizontal="center" vertical="center"/>
    </xf>
    <xf numFmtId="0" fontId="21" fillId="8" borderId="1" xfId="4" applyFont="1" applyFill="1" applyBorder="1" applyAlignment="1">
      <alignment horizontal="center" vertical="center"/>
    </xf>
    <xf numFmtId="0" fontId="21" fillId="8" borderId="4" xfId="4" applyFont="1" applyFill="1" applyBorder="1" applyAlignment="1">
      <alignment horizontal="center" vertical="center"/>
    </xf>
    <xf numFmtId="44" fontId="16" fillId="2" borderId="144" xfId="5" applyFont="1" applyFill="1" applyBorder="1" applyAlignment="1">
      <alignment horizontal="center" vertical="center"/>
    </xf>
    <xf numFmtId="44" fontId="16" fillId="2" borderId="145" xfId="5" applyFont="1" applyFill="1" applyBorder="1" applyAlignment="1">
      <alignment horizontal="center" vertical="center"/>
    </xf>
    <xf numFmtId="0" fontId="16" fillId="11" borderId="0" xfId="4" applyFill="1" applyAlignment="1">
      <alignment horizontal="center" vertical="center"/>
    </xf>
    <xf numFmtId="0" fontId="21" fillId="11" borderId="54" xfId="4" applyFont="1" applyFill="1" applyBorder="1" applyAlignment="1">
      <alignment horizontal="center" vertical="center"/>
    </xf>
    <xf numFmtId="0" fontId="21" fillId="11" borderId="22" xfId="4" applyFont="1" applyFill="1" applyBorder="1" applyAlignment="1">
      <alignment horizontal="center" vertical="center"/>
    </xf>
    <xf numFmtId="0" fontId="23" fillId="21" borderId="12" xfId="4" applyFont="1" applyFill="1" applyBorder="1" applyAlignment="1">
      <alignment horizontal="center" vertical="center" wrapText="1"/>
    </xf>
    <xf numFmtId="0" fontId="23" fillId="21" borderId="101" xfId="4" applyFont="1" applyFill="1" applyBorder="1" applyAlignment="1">
      <alignment horizontal="center" vertical="center" wrapText="1"/>
    </xf>
    <xf numFmtId="0" fontId="21" fillId="8" borderId="8" xfId="4" applyFont="1" applyFill="1" applyBorder="1" applyAlignment="1">
      <alignment horizontal="center" vertical="center"/>
    </xf>
    <xf numFmtId="0" fontId="21" fillId="8" borderId="9" xfId="4" applyFont="1" applyFill="1" applyBorder="1" applyAlignment="1">
      <alignment horizontal="center" vertical="center"/>
    </xf>
    <xf numFmtId="0" fontId="22" fillId="15" borderId="112" xfId="4" applyFont="1" applyFill="1" applyBorder="1" applyAlignment="1">
      <alignment horizontal="center" vertical="center"/>
    </xf>
    <xf numFmtId="0" fontId="22" fillId="15" borderId="60" xfId="4" applyFont="1" applyFill="1" applyBorder="1" applyAlignment="1">
      <alignment horizontal="center" vertical="center"/>
    </xf>
    <xf numFmtId="0" fontId="22" fillId="15" borderId="61" xfId="4" applyFont="1" applyFill="1" applyBorder="1" applyAlignment="1">
      <alignment horizontal="center" vertical="center"/>
    </xf>
    <xf numFmtId="0" fontId="22" fillId="15" borderId="54" xfId="4" applyFont="1" applyFill="1" applyBorder="1" applyAlignment="1">
      <alignment horizontal="center" vertical="center"/>
    </xf>
    <xf numFmtId="0" fontId="22" fillId="15" borderId="102" xfId="4" applyFont="1" applyFill="1" applyBorder="1" applyAlignment="1">
      <alignment horizontal="center" vertical="center"/>
    </xf>
    <xf numFmtId="0" fontId="22" fillId="15" borderId="115" xfId="4" applyFont="1" applyFill="1" applyBorder="1" applyAlignment="1">
      <alignment horizontal="center" vertical="center"/>
    </xf>
    <xf numFmtId="0" fontId="22" fillId="15" borderId="119" xfId="4" applyFont="1" applyFill="1" applyBorder="1" applyAlignment="1">
      <alignment horizontal="center" vertical="center"/>
    </xf>
    <xf numFmtId="0" fontId="22" fillId="15" borderId="97" xfId="4" applyFont="1" applyFill="1" applyBorder="1" applyAlignment="1">
      <alignment horizontal="center" vertical="center"/>
    </xf>
    <xf numFmtId="0" fontId="22" fillId="15" borderId="126" xfId="4" applyFont="1" applyFill="1" applyBorder="1" applyAlignment="1">
      <alignment horizontal="center" vertical="center"/>
    </xf>
    <xf numFmtId="44" fontId="16" fillId="2" borderId="146" xfId="5" applyFont="1" applyFill="1" applyBorder="1" applyAlignment="1">
      <alignment horizontal="center" vertical="center"/>
    </xf>
    <xf numFmtId="44" fontId="16" fillId="2" borderId="22" xfId="5" applyFont="1" applyFill="1" applyBorder="1" applyAlignment="1">
      <alignment horizontal="center" vertical="center"/>
    </xf>
    <xf numFmtId="44" fontId="28" fillId="3" borderId="54" xfId="5" applyFont="1" applyFill="1" applyBorder="1" applyAlignment="1">
      <alignment horizontal="center" vertical="center"/>
    </xf>
    <xf numFmtId="44" fontId="28" fillId="3" borderId="22" xfId="5" applyFont="1" applyFill="1" applyBorder="1" applyAlignment="1">
      <alignment horizontal="center" vertical="center"/>
    </xf>
    <xf numFmtId="44" fontId="16" fillId="2" borderId="54" xfId="5" applyFont="1" applyFill="1" applyBorder="1" applyAlignment="1">
      <alignment horizontal="center" vertical="center"/>
    </xf>
    <xf numFmtId="44" fontId="16" fillId="3" borderId="54" xfId="5" applyFont="1" applyFill="1" applyBorder="1" applyAlignment="1">
      <alignment horizontal="center" vertical="center"/>
    </xf>
    <xf numFmtId="44" fontId="16" fillId="3" borderId="22" xfId="5" applyFont="1" applyFill="1" applyBorder="1" applyAlignment="1">
      <alignment horizontal="center" vertical="center"/>
    </xf>
    <xf numFmtId="0" fontId="16" fillId="2" borderId="134" xfId="5" applyNumberFormat="1" applyFont="1" applyFill="1" applyBorder="1" applyAlignment="1">
      <alignment horizontal="center" vertical="center"/>
    </xf>
    <xf numFmtId="0" fontId="16" fillId="2" borderId="6" xfId="5" applyNumberFormat="1" applyFont="1" applyFill="1" applyBorder="1" applyAlignment="1">
      <alignment horizontal="center" vertical="center"/>
    </xf>
    <xf numFmtId="0" fontId="16" fillId="2" borderId="7" xfId="5" applyNumberFormat="1" applyFont="1" applyFill="1" applyBorder="1" applyAlignment="1">
      <alignment horizontal="center" vertical="center"/>
    </xf>
    <xf numFmtId="167" fontId="21" fillId="2" borderId="0" xfId="4" applyNumberFormat="1" applyFont="1" applyFill="1" applyAlignment="1">
      <alignment horizontal="center" vertical="center"/>
    </xf>
  </cellXfs>
  <cellStyles count="8">
    <cellStyle name="Hiperlink" xfId="3" builtinId="8"/>
    <cellStyle name="Hiperlink 2" xfId="7"/>
    <cellStyle name="Moeda" xfId="1" builtinId="4"/>
    <cellStyle name="Moeda 2" xfId="5"/>
    <cellStyle name="Normal" xfId="0" builtinId="0"/>
    <cellStyle name="Normal 2" xfId="4"/>
    <cellStyle name="Porcentagem" xfId="2" builtinId="5"/>
    <cellStyle name="Vírgula 2" xfId="6"/>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15"/>
  <sheetViews>
    <sheetView showGridLines="0" tabSelected="1" zoomScale="80" zoomScaleNormal="80" workbookViewId="0">
      <selection activeCell="H23" sqref="H23"/>
    </sheetView>
  </sheetViews>
  <sheetFormatPr defaultColWidth="22" defaultRowHeight="15.75" x14ac:dyDescent="0.25"/>
  <cols>
    <col min="1" max="1" width="3.42578125" style="77" bestFit="1" customWidth="1"/>
    <col min="2" max="2" width="23.28515625" style="77" customWidth="1"/>
    <col min="3" max="3" width="19" style="77" customWidth="1"/>
    <col min="4" max="4" width="18.140625" style="77" customWidth="1"/>
    <col min="5" max="5" width="16" style="77" customWidth="1"/>
    <col min="6" max="6" width="15.42578125" style="77" customWidth="1"/>
    <col min="7" max="7" width="19.140625" style="77" customWidth="1"/>
    <col min="8" max="8" width="22" style="76"/>
    <col min="9" max="16384" width="22" style="77"/>
  </cols>
  <sheetData>
    <row r="1" spans="1:19" x14ac:dyDescent="0.25">
      <c r="A1" s="404" t="s">
        <v>0</v>
      </c>
      <c r="B1" s="404"/>
      <c r="C1" s="404"/>
      <c r="D1" s="404"/>
      <c r="E1" s="404"/>
      <c r="F1" s="404"/>
      <c r="G1" s="404"/>
    </row>
    <row r="2" spans="1:19" x14ac:dyDescent="0.25">
      <c r="A2" s="404"/>
      <c r="B2" s="404"/>
      <c r="C2" s="404"/>
      <c r="D2" s="404"/>
      <c r="E2" s="404"/>
      <c r="F2" s="404"/>
      <c r="G2" s="404"/>
    </row>
    <row r="3" spans="1:19" ht="64.5" customHeight="1" x14ac:dyDescent="0.25">
      <c r="A3" s="405" t="s">
        <v>1</v>
      </c>
      <c r="B3" s="405"/>
      <c r="C3" s="117" t="s">
        <v>2</v>
      </c>
      <c r="D3" s="117" t="s">
        <v>3</v>
      </c>
      <c r="E3" s="117" t="s">
        <v>4</v>
      </c>
      <c r="F3" s="117" t="s">
        <v>5</v>
      </c>
      <c r="G3" s="117" t="s">
        <v>7</v>
      </c>
    </row>
    <row r="4" spans="1:19" ht="31.5" x14ac:dyDescent="0.25">
      <c r="A4" s="105" t="s">
        <v>6</v>
      </c>
      <c r="B4" s="106" t="s">
        <v>312</v>
      </c>
      <c r="C4" s="78">
        <f>'PLANILHA DE FORMAÇÃO DE PREÇOS'!D137</f>
        <v>4725.45</v>
      </c>
      <c r="D4" s="102">
        <v>2</v>
      </c>
      <c r="E4" s="79">
        <f>C4</f>
        <v>4725.45</v>
      </c>
      <c r="F4" s="102">
        <v>2</v>
      </c>
      <c r="G4" s="78">
        <f>F4*E4</f>
        <v>9450.9</v>
      </c>
    </row>
    <row r="5" spans="1:19" ht="23.25" customHeight="1" x14ac:dyDescent="0.25">
      <c r="A5" s="406" t="s">
        <v>7</v>
      </c>
      <c r="B5" s="406"/>
      <c r="C5" s="406"/>
      <c r="D5" s="406"/>
      <c r="E5" s="406"/>
      <c r="F5" s="406"/>
      <c r="G5" s="103">
        <f>ROUND(SUM(G4:G4),2)</f>
        <v>9450.9</v>
      </c>
    </row>
    <row r="6" spans="1:19" ht="24" customHeight="1" x14ac:dyDescent="0.25">
      <c r="A6" s="407" t="s">
        <v>8</v>
      </c>
      <c r="B6" s="407"/>
      <c r="C6" s="407"/>
      <c r="D6" s="407"/>
      <c r="E6" s="407"/>
      <c r="F6" s="407"/>
      <c r="G6" s="104">
        <f>G5*12</f>
        <v>113410.8</v>
      </c>
    </row>
    <row r="7" spans="1:19" x14ac:dyDescent="0.25">
      <c r="H7" s="77"/>
    </row>
    <row r="8" spans="1:19" ht="18.75" x14ac:dyDescent="0.25">
      <c r="A8" s="411" t="s">
        <v>336</v>
      </c>
      <c r="B8" s="412"/>
      <c r="C8" s="412"/>
      <c r="D8" s="412"/>
      <c r="E8" s="412"/>
      <c r="F8" s="412"/>
      <c r="G8" s="412"/>
      <c r="H8" s="412"/>
      <c r="I8" s="412"/>
      <c r="J8" s="412"/>
      <c r="K8" s="412"/>
      <c r="L8" s="412"/>
      <c r="M8" s="412"/>
      <c r="N8" s="412"/>
      <c r="O8" s="412"/>
      <c r="P8" s="412"/>
      <c r="Q8" s="412"/>
      <c r="R8" s="412"/>
      <c r="S8" s="412"/>
    </row>
    <row r="9" spans="1:19" x14ac:dyDescent="0.25">
      <c r="A9" s="398" t="s">
        <v>335</v>
      </c>
      <c r="B9" s="398" t="s">
        <v>334</v>
      </c>
      <c r="C9" s="413" t="s">
        <v>333</v>
      </c>
      <c r="D9" s="399" t="s">
        <v>332</v>
      </c>
      <c r="E9" s="401" t="s">
        <v>331</v>
      </c>
      <c r="F9" s="402"/>
      <c r="G9" s="402"/>
      <c r="H9" s="402"/>
      <c r="I9" s="402"/>
      <c r="J9" s="402"/>
      <c r="K9" s="402"/>
      <c r="L9" s="402"/>
      <c r="M9" s="403"/>
      <c r="N9" s="397" t="s">
        <v>330</v>
      </c>
      <c r="O9" s="397"/>
      <c r="P9" s="397"/>
      <c r="Q9" s="397"/>
      <c r="R9" s="397"/>
      <c r="S9" s="397"/>
    </row>
    <row r="10" spans="1:19" x14ac:dyDescent="0.25">
      <c r="A10" s="398"/>
      <c r="B10" s="398"/>
      <c r="C10" s="413"/>
      <c r="D10" s="399"/>
      <c r="E10" s="401" t="s">
        <v>329</v>
      </c>
      <c r="F10" s="402"/>
      <c r="G10" s="403"/>
      <c r="H10" s="401" t="s">
        <v>328</v>
      </c>
      <c r="I10" s="402"/>
      <c r="J10" s="403"/>
      <c r="K10" s="401" t="s">
        <v>327</v>
      </c>
      <c r="L10" s="402"/>
      <c r="M10" s="403"/>
      <c r="N10" s="416" t="s">
        <v>326</v>
      </c>
      <c r="O10" s="416"/>
      <c r="P10" s="416" t="s">
        <v>325</v>
      </c>
      <c r="Q10" s="416"/>
      <c r="R10" s="416" t="s">
        <v>324</v>
      </c>
      <c r="S10" s="416"/>
    </row>
    <row r="11" spans="1:19" x14ac:dyDescent="0.25">
      <c r="A11" s="398"/>
      <c r="B11" s="398"/>
      <c r="C11" s="413"/>
      <c r="D11" s="399"/>
      <c r="E11" s="401" t="s">
        <v>323</v>
      </c>
      <c r="F11" s="402"/>
      <c r="G11" s="403"/>
      <c r="H11" s="401" t="s">
        <v>322</v>
      </c>
      <c r="I11" s="402"/>
      <c r="J11" s="403"/>
      <c r="K11" s="401" t="s">
        <v>321</v>
      </c>
      <c r="L11" s="402"/>
      <c r="M11" s="403"/>
      <c r="N11" s="416"/>
      <c r="O11" s="416"/>
      <c r="P11" s="416"/>
      <c r="Q11" s="416"/>
      <c r="R11" s="416"/>
      <c r="S11" s="416"/>
    </row>
    <row r="12" spans="1:19" x14ac:dyDescent="0.25">
      <c r="A12" s="398"/>
      <c r="B12" s="398"/>
      <c r="C12" s="413"/>
      <c r="D12" s="399"/>
      <c r="E12" s="401" t="s">
        <v>320</v>
      </c>
      <c r="F12" s="402"/>
      <c r="G12" s="403"/>
      <c r="H12" s="401" t="s">
        <v>319</v>
      </c>
      <c r="I12" s="402"/>
      <c r="J12" s="403"/>
      <c r="K12" s="401" t="s">
        <v>318</v>
      </c>
      <c r="L12" s="402"/>
      <c r="M12" s="403"/>
      <c r="N12" s="416"/>
      <c r="O12" s="416"/>
      <c r="P12" s="416"/>
      <c r="Q12" s="416"/>
      <c r="R12" s="416"/>
      <c r="S12" s="416"/>
    </row>
    <row r="13" spans="1:19" x14ac:dyDescent="0.25">
      <c r="A13" s="398"/>
      <c r="B13" s="398"/>
      <c r="C13" s="413"/>
      <c r="D13" s="400"/>
      <c r="E13" s="396" t="s">
        <v>317</v>
      </c>
      <c r="F13" s="396" t="s">
        <v>316</v>
      </c>
      <c r="G13" s="396" t="s">
        <v>315</v>
      </c>
      <c r="H13" s="396" t="s">
        <v>317</v>
      </c>
      <c r="I13" s="396" t="s">
        <v>316</v>
      </c>
      <c r="J13" s="396" t="s">
        <v>315</v>
      </c>
      <c r="K13" s="396" t="s">
        <v>317</v>
      </c>
      <c r="L13" s="396" t="s">
        <v>316</v>
      </c>
      <c r="M13" s="396" t="s">
        <v>315</v>
      </c>
      <c r="N13" s="395" t="s">
        <v>150</v>
      </c>
      <c r="O13" s="395" t="s">
        <v>249</v>
      </c>
      <c r="P13" s="395" t="s">
        <v>150</v>
      </c>
      <c r="Q13" s="395" t="s">
        <v>249</v>
      </c>
      <c r="R13" s="395" t="s">
        <v>150</v>
      </c>
      <c r="S13" s="395" t="s">
        <v>249</v>
      </c>
    </row>
    <row r="14" spans="1:19" ht="30" x14ac:dyDescent="0.25">
      <c r="A14" s="393">
        <v>1</v>
      </c>
      <c r="B14" s="394" t="s">
        <v>314</v>
      </c>
      <c r="C14" s="393" t="s">
        <v>313</v>
      </c>
      <c r="D14" s="392">
        <v>2</v>
      </c>
      <c r="E14" s="389">
        <v>3855.2</v>
      </c>
      <c r="F14" s="389">
        <f>E14*D14</f>
        <v>7710.4</v>
      </c>
      <c r="G14" s="389">
        <f>F14*12</f>
        <v>92524.800000000003</v>
      </c>
      <c r="H14" s="389">
        <v>4254.8</v>
      </c>
      <c r="I14" s="391">
        <f>H14*D14</f>
        <v>8509.6</v>
      </c>
      <c r="J14" s="390">
        <f>I14*12</f>
        <v>102115</v>
      </c>
      <c r="K14" s="389">
        <v>3643.04</v>
      </c>
      <c r="L14" s="389">
        <f>K14*D14</f>
        <v>7286.08</v>
      </c>
      <c r="M14" s="389">
        <f>L14*12</f>
        <v>87432.960000000006</v>
      </c>
      <c r="N14" s="388">
        <f>AVERAGE(F14,I14,L14)</f>
        <v>7835.36</v>
      </c>
      <c r="O14" s="388">
        <f>N14*12</f>
        <v>94024.320000000007</v>
      </c>
      <c r="P14" s="388">
        <f>MEDIAN(F14,I14,L14)</f>
        <v>7710.4</v>
      </c>
      <c r="Q14" s="388">
        <f>P14*12</f>
        <v>92524.800000000003</v>
      </c>
      <c r="R14" s="387">
        <f>SMALL((F14,I14,L14),1)</f>
        <v>7286.1</v>
      </c>
      <c r="S14" s="386">
        <f>R14*12</f>
        <v>87433</v>
      </c>
    </row>
    <row r="15" spans="1:19" x14ac:dyDescent="0.25">
      <c r="A15" s="408" t="s">
        <v>289</v>
      </c>
      <c r="B15" s="409"/>
      <c r="C15" s="409"/>
      <c r="D15" s="409"/>
      <c r="E15" s="409"/>
      <c r="F15" s="409"/>
      <c r="G15" s="409"/>
      <c r="H15" s="409"/>
      <c r="I15" s="409"/>
      <c r="J15" s="409"/>
      <c r="K15" s="409"/>
      <c r="L15" s="409"/>
      <c r="M15" s="410"/>
      <c r="N15" s="414">
        <f>SUM(O14:O14)</f>
        <v>94024.320000000007</v>
      </c>
      <c r="O15" s="414"/>
      <c r="P15" s="414">
        <f>SUM(Q14:Q14)</f>
        <v>92524.800000000003</v>
      </c>
      <c r="Q15" s="414"/>
      <c r="R15" s="415">
        <f>SUM(S14:S14)</f>
        <v>87433</v>
      </c>
      <c r="S15" s="415"/>
    </row>
  </sheetData>
  <mergeCells count="27">
    <mergeCell ref="A1:G2"/>
    <mergeCell ref="A3:B3"/>
    <mergeCell ref="A5:F5"/>
    <mergeCell ref="A6:F6"/>
    <mergeCell ref="A15:M15"/>
    <mergeCell ref="A8:S8"/>
    <mergeCell ref="C9:C13"/>
    <mergeCell ref="N15:O15"/>
    <mergeCell ref="P15:Q15"/>
    <mergeCell ref="R15:S15"/>
    <mergeCell ref="N10:O12"/>
    <mergeCell ref="P10:Q12"/>
    <mergeCell ref="R10:S12"/>
    <mergeCell ref="E9:M9"/>
    <mergeCell ref="E10:G10"/>
    <mergeCell ref="A9:A13"/>
    <mergeCell ref="N9:S9"/>
    <mergeCell ref="B9:B13"/>
    <mergeCell ref="D9:D13"/>
    <mergeCell ref="E11:G11"/>
    <mergeCell ref="E12:G12"/>
    <mergeCell ref="H10:J10"/>
    <mergeCell ref="H11:J11"/>
    <mergeCell ref="H12:J12"/>
    <mergeCell ref="K10:M10"/>
    <mergeCell ref="K11:M11"/>
    <mergeCell ref="K12:M12"/>
  </mergeCells>
  <pageMargins left="0.51181102362204722" right="0.51181102362204722" top="1.1811023622047245" bottom="0.78740157480314965" header="0.31496062992125984" footer="0.31496062992125984"/>
  <pageSetup paperSize="9" scale="85" orientation="portrait" r:id="rId1"/>
  <headerFooter>
    <oddHeader>&amp;L&amp;8MINISTÉRIO DA EDUCAÇÃO
SECRETARIA EXECUTIVA
SUBSECRETARIA DE ASSUNTOS ADMINISTRATIVOS
COORDENAÇÃO GERAL DE COMPRAS E CONTRATOS
COORDENAÇÃO DE GESTÃO DE CONTRATOS
Divisão de Contratação e Análise de reajustes</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143"/>
  <sheetViews>
    <sheetView showGridLines="0" topLeftCell="A124" zoomScaleNormal="100" workbookViewId="0">
      <selection activeCell="D111" sqref="D111"/>
    </sheetView>
  </sheetViews>
  <sheetFormatPr defaultRowHeight="12.75" x14ac:dyDescent="0.2"/>
  <cols>
    <col min="1" max="1" width="5" style="13" customWidth="1"/>
    <col min="2" max="2" width="47.7109375" style="13" customWidth="1"/>
    <col min="3" max="3" width="8.42578125" style="13" customWidth="1"/>
    <col min="4" max="4" width="24.28515625" style="13" customWidth="1"/>
    <col min="5" max="16384" width="9.140625" style="13"/>
  </cols>
  <sheetData>
    <row r="1" spans="1:4" ht="12.75" customHeight="1" x14ac:dyDescent="0.2">
      <c r="A1" s="457" t="s">
        <v>9</v>
      </c>
      <c r="B1" s="458"/>
      <c r="C1" s="458"/>
      <c r="D1" s="458"/>
    </row>
    <row r="2" spans="1:4" ht="12.75" customHeight="1" x14ac:dyDescent="0.2">
      <c r="A2" s="457" t="s">
        <v>10</v>
      </c>
      <c r="B2" s="458"/>
      <c r="C2" s="458"/>
      <c r="D2" s="458"/>
    </row>
    <row r="3" spans="1:4" ht="12.75" customHeight="1" x14ac:dyDescent="0.2">
      <c r="A3" s="457" t="s">
        <v>11</v>
      </c>
      <c r="B3" s="458"/>
      <c r="C3" s="458"/>
      <c r="D3" s="458"/>
    </row>
    <row r="4" spans="1:4" ht="15" customHeight="1" x14ac:dyDescent="0.2">
      <c r="A4" s="457" t="s">
        <v>12</v>
      </c>
      <c r="B4" s="458"/>
      <c r="C4" s="458"/>
      <c r="D4" s="458"/>
    </row>
    <row r="5" spans="1:4" ht="3.75" customHeight="1" x14ac:dyDescent="0.2">
      <c r="A5" s="457"/>
      <c r="B5" s="458"/>
      <c r="C5" s="458"/>
      <c r="D5" s="458"/>
    </row>
    <row r="6" spans="1:4" ht="13.5" thickBot="1" x14ac:dyDescent="0.25">
      <c r="A6" s="433" t="s">
        <v>13</v>
      </c>
      <c r="B6" s="434"/>
      <c r="C6" s="434"/>
      <c r="D6" s="434"/>
    </row>
    <row r="7" spans="1:4" x14ac:dyDescent="0.2">
      <c r="A7" s="435" t="s">
        <v>14</v>
      </c>
      <c r="B7" s="436"/>
      <c r="C7" s="436"/>
      <c r="D7" s="437"/>
    </row>
    <row r="8" spans="1:4" ht="13.5" customHeight="1" thickBot="1" x14ac:dyDescent="0.25">
      <c r="A8" s="433" t="s">
        <v>15</v>
      </c>
      <c r="B8" s="434"/>
      <c r="C8" s="434"/>
      <c r="D8" s="445"/>
    </row>
    <row r="9" spans="1:4" ht="13.5" thickBot="1" x14ac:dyDescent="0.25">
      <c r="A9" s="446" t="s">
        <v>16</v>
      </c>
      <c r="B9" s="447"/>
      <c r="C9" s="447"/>
      <c r="D9" s="447"/>
    </row>
    <row r="10" spans="1:4" x14ac:dyDescent="0.2">
      <c r="A10" s="3" t="s">
        <v>17</v>
      </c>
      <c r="B10" s="448" t="s">
        <v>18</v>
      </c>
      <c r="C10" s="448"/>
      <c r="D10" s="4" t="s">
        <v>19</v>
      </c>
    </row>
    <row r="11" spans="1:4" x14ac:dyDescent="0.2">
      <c r="A11" s="5" t="s">
        <v>20</v>
      </c>
      <c r="B11" s="449" t="s">
        <v>21</v>
      </c>
      <c r="C11" s="449"/>
      <c r="D11" s="6" t="s">
        <v>22</v>
      </c>
    </row>
    <row r="12" spans="1:4" x14ac:dyDescent="0.2">
      <c r="A12" s="5" t="s">
        <v>23</v>
      </c>
      <c r="B12" s="450" t="s">
        <v>24</v>
      </c>
      <c r="C12" s="451"/>
      <c r="D12" s="107" t="s">
        <v>185</v>
      </c>
    </row>
    <row r="13" spans="1:4" ht="13.5" thickBot="1" x14ac:dyDescent="0.25">
      <c r="A13" s="7" t="s">
        <v>25</v>
      </c>
      <c r="B13" s="438" t="s">
        <v>26</v>
      </c>
      <c r="C13" s="438"/>
      <c r="D13" s="8">
        <v>12</v>
      </c>
    </row>
    <row r="14" spans="1:4" ht="13.5" thickBot="1" x14ac:dyDescent="0.25">
      <c r="A14" s="441" t="s">
        <v>27</v>
      </c>
      <c r="B14" s="442"/>
      <c r="C14" s="442"/>
      <c r="D14" s="442"/>
    </row>
    <row r="15" spans="1:4" ht="25.5" x14ac:dyDescent="0.2">
      <c r="A15" s="84">
        <v>1</v>
      </c>
      <c r="B15" s="85" t="s">
        <v>28</v>
      </c>
      <c r="C15" s="443" t="s">
        <v>180</v>
      </c>
      <c r="D15" s="444"/>
    </row>
    <row r="16" spans="1:4" x14ac:dyDescent="0.2">
      <c r="A16" s="10">
        <v>2</v>
      </c>
      <c r="B16" s="452" t="s">
        <v>29</v>
      </c>
      <c r="C16" s="426"/>
      <c r="D16" s="11">
        <v>1100</v>
      </c>
    </row>
    <row r="17" spans="1:4" x14ac:dyDescent="0.2">
      <c r="A17" s="10">
        <v>3</v>
      </c>
      <c r="B17" s="452" t="s">
        <v>30</v>
      </c>
      <c r="C17" s="424"/>
      <c r="D17" s="12" t="s">
        <v>180</v>
      </c>
    </row>
    <row r="18" spans="1:4" x14ac:dyDescent="0.2">
      <c r="A18" s="1">
        <v>4</v>
      </c>
      <c r="B18" s="108" t="s">
        <v>31</v>
      </c>
      <c r="C18" s="109"/>
      <c r="D18" s="110" t="s">
        <v>184</v>
      </c>
    </row>
    <row r="19" spans="1:4" ht="13.5" thickBot="1" x14ac:dyDescent="0.25">
      <c r="A19" s="2">
        <v>5</v>
      </c>
      <c r="B19" s="453" t="s">
        <v>32</v>
      </c>
      <c r="C19" s="454"/>
      <c r="D19" s="111">
        <v>44440</v>
      </c>
    </row>
    <row r="20" spans="1:4" ht="13.5" thickBot="1" x14ac:dyDescent="0.25">
      <c r="A20" s="455" t="s">
        <v>33</v>
      </c>
      <c r="B20" s="456"/>
      <c r="C20" s="456"/>
      <c r="D20" s="456"/>
    </row>
    <row r="21" spans="1:4" ht="13.5" thickBot="1" x14ac:dyDescent="0.25">
      <c r="A21" s="121">
        <v>1</v>
      </c>
      <c r="B21" s="439" t="s">
        <v>34</v>
      </c>
      <c r="C21" s="440"/>
      <c r="D21" s="14" t="s">
        <v>35</v>
      </c>
    </row>
    <row r="22" spans="1:4" x14ac:dyDescent="0.2">
      <c r="A22" s="15" t="s">
        <v>17</v>
      </c>
      <c r="B22" s="427" t="s">
        <v>36</v>
      </c>
      <c r="C22" s="427"/>
      <c r="D22" s="16">
        <f>D16</f>
        <v>1100</v>
      </c>
    </row>
    <row r="23" spans="1:4" x14ac:dyDescent="0.2">
      <c r="A23" s="17" t="s">
        <v>20</v>
      </c>
      <c r="B23" s="120" t="s">
        <v>37</v>
      </c>
      <c r="C23" s="18">
        <v>0</v>
      </c>
      <c r="D23" s="19">
        <f t="shared" ref="D23" si="0">C23*D22</f>
        <v>0</v>
      </c>
    </row>
    <row r="24" spans="1:4" x14ac:dyDescent="0.2">
      <c r="A24" s="17" t="s">
        <v>23</v>
      </c>
      <c r="B24" s="124" t="s">
        <v>38</v>
      </c>
      <c r="C24" s="18">
        <v>0.2</v>
      </c>
      <c r="D24" s="19">
        <f>C24*D22</f>
        <v>220</v>
      </c>
    </row>
    <row r="25" spans="1:4" x14ac:dyDescent="0.2">
      <c r="A25" s="17" t="s">
        <v>39</v>
      </c>
      <c r="B25" s="120" t="s">
        <v>40</v>
      </c>
      <c r="C25" s="20">
        <v>0</v>
      </c>
      <c r="D25" s="19">
        <v>0</v>
      </c>
    </row>
    <row r="26" spans="1:4" x14ac:dyDescent="0.2">
      <c r="A26" s="17" t="s">
        <v>41</v>
      </c>
      <c r="B26" s="425" t="s">
        <v>42</v>
      </c>
      <c r="C26" s="425"/>
      <c r="D26" s="19">
        <f t="shared" ref="D26" si="1">D22/220*0.2*0*15</f>
        <v>0</v>
      </c>
    </row>
    <row r="27" spans="1:4" x14ac:dyDescent="0.2">
      <c r="A27" s="17" t="s">
        <v>43</v>
      </c>
      <c r="B27" s="425" t="s">
        <v>44</v>
      </c>
      <c r="C27" s="425"/>
      <c r="D27" s="19">
        <v>0</v>
      </c>
    </row>
    <row r="28" spans="1:4" x14ac:dyDescent="0.2">
      <c r="A28" s="21" t="s">
        <v>45</v>
      </c>
      <c r="B28" s="459" t="s">
        <v>46</v>
      </c>
      <c r="C28" s="459"/>
      <c r="D28" s="22">
        <v>0</v>
      </c>
    </row>
    <row r="29" spans="1:4" ht="13.5" thickBot="1" x14ac:dyDescent="0.25">
      <c r="A29" s="460" t="s">
        <v>47</v>
      </c>
      <c r="B29" s="461"/>
      <c r="C29" s="462"/>
      <c r="D29" s="23">
        <f t="shared" ref="D29" si="2">ROUND(SUM(D22:D28),2)</f>
        <v>1320</v>
      </c>
    </row>
    <row r="30" spans="1:4" ht="13.5" thickBot="1" x14ac:dyDescent="0.25">
      <c r="A30" s="82" t="s">
        <v>48</v>
      </c>
      <c r="B30" s="80"/>
      <c r="C30" s="24"/>
      <c r="D30" s="25"/>
    </row>
    <row r="31" spans="1:4" ht="13.5" thickBot="1" x14ac:dyDescent="0.25">
      <c r="A31" s="430" t="s">
        <v>49</v>
      </c>
      <c r="B31" s="431"/>
      <c r="C31" s="431"/>
      <c r="D31" s="432"/>
    </row>
    <row r="32" spans="1:4" ht="13.5" thickBot="1" x14ac:dyDescent="0.25">
      <c r="A32" s="430" t="s">
        <v>50</v>
      </c>
      <c r="B32" s="431"/>
      <c r="C32" s="431"/>
      <c r="D32" s="432"/>
    </row>
    <row r="33" spans="1:5" ht="13.5" thickBot="1" x14ac:dyDescent="0.25">
      <c r="A33" s="27" t="s">
        <v>51</v>
      </c>
      <c r="B33" s="28" t="s">
        <v>52</v>
      </c>
      <c r="C33" s="29" t="s">
        <v>53</v>
      </c>
      <c r="D33" s="30" t="s">
        <v>35</v>
      </c>
    </row>
    <row r="34" spans="1:5" x14ac:dyDescent="0.2">
      <c r="A34" s="9" t="s">
        <v>17</v>
      </c>
      <c r="B34" s="31" t="s">
        <v>54</v>
      </c>
      <c r="C34" s="32">
        <v>8.3299999999999999E-2</v>
      </c>
      <c r="D34" s="11">
        <f>ROUND(D$29*C34,2)</f>
        <v>109.96</v>
      </c>
    </row>
    <row r="35" spans="1:5" x14ac:dyDescent="0.2">
      <c r="A35" s="10" t="s">
        <v>20</v>
      </c>
      <c r="B35" s="33" t="s">
        <v>55</v>
      </c>
      <c r="C35" s="34">
        <v>0.121</v>
      </c>
      <c r="D35" s="11">
        <f t="shared" ref="D35" si="3">ROUND(D$29*C35,2)</f>
        <v>159.72</v>
      </c>
    </row>
    <row r="36" spans="1:5" ht="13.5" thickBot="1" x14ac:dyDescent="0.25">
      <c r="A36" s="472" t="s">
        <v>56</v>
      </c>
      <c r="B36" s="473"/>
      <c r="C36" s="86">
        <f>SUM(A34:C35)</f>
        <v>0.20430000000000001</v>
      </c>
      <c r="D36" s="11">
        <f>SUM(D34:D35)</f>
        <v>269.68</v>
      </c>
    </row>
    <row r="37" spans="1:5" ht="25.5" x14ac:dyDescent="0.2">
      <c r="A37" s="1" t="s">
        <v>57</v>
      </c>
      <c r="B37" s="87" t="s">
        <v>58</v>
      </c>
      <c r="C37" s="88">
        <f>C36*C52</f>
        <v>7.5200000000000003E-2</v>
      </c>
      <c r="D37" s="11">
        <f>ROUND(D$29*C37,2)</f>
        <v>99.26</v>
      </c>
      <c r="E37" s="99"/>
    </row>
    <row r="38" spans="1:5" x14ac:dyDescent="0.2">
      <c r="A38" s="474" t="s">
        <v>59</v>
      </c>
      <c r="B38" s="475"/>
      <c r="C38" s="475"/>
      <c r="D38" s="11">
        <f>SUM(D36:D37)</f>
        <v>368.94</v>
      </c>
    </row>
    <row r="39" spans="1:5" ht="31.5" customHeight="1" x14ac:dyDescent="0.2">
      <c r="A39" s="464" t="s">
        <v>60</v>
      </c>
      <c r="B39" s="464"/>
      <c r="C39" s="464"/>
      <c r="D39" s="464"/>
    </row>
    <row r="40" spans="1:5" ht="22.5" customHeight="1" x14ac:dyDescent="0.2">
      <c r="A40" s="464" t="s">
        <v>61</v>
      </c>
      <c r="B40" s="464"/>
      <c r="C40" s="464"/>
      <c r="D40" s="464"/>
    </row>
    <row r="41" spans="1:5" ht="33" customHeight="1" thickBot="1" x14ac:dyDescent="0.25">
      <c r="A41" s="465" t="s">
        <v>62</v>
      </c>
      <c r="B41" s="465"/>
      <c r="C41" s="465"/>
      <c r="D41" s="465"/>
    </row>
    <row r="42" spans="1:5" ht="24.75" customHeight="1" thickBot="1" x14ac:dyDescent="0.25">
      <c r="A42" s="466" t="s">
        <v>63</v>
      </c>
      <c r="B42" s="467"/>
      <c r="C42" s="467"/>
      <c r="D42" s="468"/>
    </row>
    <row r="43" spans="1:5" ht="13.5" thickBot="1" x14ac:dyDescent="0.25">
      <c r="A43" s="27" t="s">
        <v>64</v>
      </c>
      <c r="B43" s="119" t="s">
        <v>65</v>
      </c>
      <c r="C43" s="29" t="s">
        <v>53</v>
      </c>
      <c r="D43" s="30" t="s">
        <v>35</v>
      </c>
    </row>
    <row r="44" spans="1:5" x14ac:dyDescent="0.2">
      <c r="A44" s="9" t="s">
        <v>17</v>
      </c>
      <c r="B44" s="31" t="s">
        <v>66</v>
      </c>
      <c r="C44" s="32">
        <v>0.2</v>
      </c>
      <c r="D44" s="11">
        <f>ROUND(D$29*C44,2)</f>
        <v>264</v>
      </c>
    </row>
    <row r="45" spans="1:5" x14ac:dyDescent="0.2">
      <c r="A45" s="10" t="s">
        <v>20</v>
      </c>
      <c r="B45" s="33" t="s">
        <v>67</v>
      </c>
      <c r="C45" s="34">
        <v>2.5000000000000001E-2</v>
      </c>
      <c r="D45" s="11">
        <f t="shared" ref="D45:D51" si="4">ROUND(D$29*C45,2)</f>
        <v>33</v>
      </c>
    </row>
    <row r="46" spans="1:5" x14ac:dyDescent="0.2">
      <c r="A46" s="10" t="s">
        <v>23</v>
      </c>
      <c r="B46" s="33" t="s">
        <v>68</v>
      </c>
      <c r="C46" s="101">
        <v>0.03</v>
      </c>
      <c r="D46" s="11">
        <f t="shared" si="4"/>
        <v>39.6</v>
      </c>
    </row>
    <row r="47" spans="1:5" x14ac:dyDescent="0.2">
      <c r="A47" s="10" t="s">
        <v>39</v>
      </c>
      <c r="B47" s="33" t="s">
        <v>69</v>
      </c>
      <c r="C47" s="34">
        <v>1.4999999999999999E-2</v>
      </c>
      <c r="D47" s="11">
        <f t="shared" si="4"/>
        <v>19.8</v>
      </c>
    </row>
    <row r="48" spans="1:5" x14ac:dyDescent="0.2">
      <c r="A48" s="10" t="s">
        <v>41</v>
      </c>
      <c r="B48" s="33" t="s">
        <v>70</v>
      </c>
      <c r="C48" s="34">
        <v>0.01</v>
      </c>
      <c r="D48" s="11">
        <f t="shared" si="4"/>
        <v>13.2</v>
      </c>
    </row>
    <row r="49" spans="1:6" x14ac:dyDescent="0.2">
      <c r="A49" s="10" t="s">
        <v>71</v>
      </c>
      <c r="B49" s="33" t="s">
        <v>72</v>
      </c>
      <c r="C49" s="34">
        <v>6.0000000000000001E-3</v>
      </c>
      <c r="D49" s="11">
        <f t="shared" si="4"/>
        <v>7.92</v>
      </c>
    </row>
    <row r="50" spans="1:6" x14ac:dyDescent="0.2">
      <c r="A50" s="10" t="s">
        <v>43</v>
      </c>
      <c r="B50" s="33" t="s">
        <v>73</v>
      </c>
      <c r="C50" s="34">
        <v>2E-3</v>
      </c>
      <c r="D50" s="11">
        <f t="shared" si="4"/>
        <v>2.64</v>
      </c>
    </row>
    <row r="51" spans="1:6" x14ac:dyDescent="0.2">
      <c r="A51" s="1" t="s">
        <v>45</v>
      </c>
      <c r="B51" s="35" t="s">
        <v>74</v>
      </c>
      <c r="C51" s="34">
        <v>0.08</v>
      </c>
      <c r="D51" s="11">
        <f t="shared" si="4"/>
        <v>105.6</v>
      </c>
    </row>
    <row r="52" spans="1:6" ht="13.5" thickBot="1" x14ac:dyDescent="0.25">
      <c r="A52" s="460" t="s">
        <v>75</v>
      </c>
      <c r="B52" s="462"/>
      <c r="C52" s="36">
        <f t="shared" ref="C52:D52" si="5">SUM(C44:C51)</f>
        <v>0.36799999999999999</v>
      </c>
      <c r="D52" s="37">
        <f t="shared" si="5"/>
        <v>485.76</v>
      </c>
    </row>
    <row r="53" spans="1:6" x14ac:dyDescent="0.2">
      <c r="A53" s="83" t="s">
        <v>76</v>
      </c>
      <c r="B53" s="89"/>
      <c r="C53" s="90"/>
      <c r="D53" s="91"/>
      <c r="E53" s="92"/>
    </row>
    <row r="54" spans="1:6" x14ac:dyDescent="0.2">
      <c r="A54" s="83" t="s">
        <v>77</v>
      </c>
      <c r="B54" s="89"/>
      <c r="C54" s="90"/>
      <c r="D54" s="91"/>
      <c r="E54" s="92"/>
    </row>
    <row r="55" spans="1:6" ht="13.5" thickBot="1" x14ac:dyDescent="0.25">
      <c r="A55" s="82" t="s">
        <v>78</v>
      </c>
      <c r="B55" s="89"/>
      <c r="C55" s="90"/>
      <c r="D55" s="91"/>
      <c r="E55" s="92"/>
    </row>
    <row r="56" spans="1:6" ht="13.5" thickBot="1" x14ac:dyDescent="0.25">
      <c r="A56" s="430" t="s">
        <v>79</v>
      </c>
      <c r="B56" s="431"/>
      <c r="C56" s="431"/>
      <c r="D56" s="432"/>
    </row>
    <row r="57" spans="1:6" ht="13.5" thickBot="1" x14ac:dyDescent="0.25">
      <c r="A57" s="27" t="s">
        <v>80</v>
      </c>
      <c r="B57" s="463" t="s">
        <v>81</v>
      </c>
      <c r="C57" s="423"/>
      <c r="D57" s="38" t="s">
        <v>35</v>
      </c>
    </row>
    <row r="58" spans="1:6" x14ac:dyDescent="0.2">
      <c r="A58" s="3" t="s">
        <v>17</v>
      </c>
      <c r="B58" s="426" t="s">
        <v>82</v>
      </c>
      <c r="C58" s="427"/>
      <c r="D58" s="11">
        <f>(22*2*5.5)-(D22*6%)</f>
        <v>176</v>
      </c>
      <c r="E58" s="100"/>
      <c r="F58" s="123"/>
    </row>
    <row r="59" spans="1:6" x14ac:dyDescent="0.2">
      <c r="A59" s="5" t="s">
        <v>20</v>
      </c>
      <c r="B59" s="424" t="s">
        <v>83</v>
      </c>
      <c r="C59" s="425"/>
      <c r="D59" s="39">
        <f>19*22</f>
        <v>418</v>
      </c>
    </row>
    <row r="60" spans="1:6" x14ac:dyDescent="0.2">
      <c r="A60" s="5" t="s">
        <v>57</v>
      </c>
      <c r="B60" s="40" t="s">
        <v>84</v>
      </c>
      <c r="C60" s="41"/>
      <c r="D60" s="39">
        <v>0</v>
      </c>
    </row>
    <row r="61" spans="1:6" x14ac:dyDescent="0.2">
      <c r="A61" s="5" t="s">
        <v>39</v>
      </c>
      <c r="B61" s="42" t="s">
        <v>85</v>
      </c>
      <c r="C61" s="41"/>
      <c r="D61" s="39">
        <v>0</v>
      </c>
    </row>
    <row r="62" spans="1:6" x14ac:dyDescent="0.2">
      <c r="A62" s="3" t="s">
        <v>86</v>
      </c>
      <c r="B62" s="426" t="s">
        <v>87</v>
      </c>
      <c r="C62" s="427"/>
      <c r="D62" s="11">
        <v>0</v>
      </c>
    </row>
    <row r="63" spans="1:6" x14ac:dyDescent="0.2">
      <c r="A63" s="5" t="s">
        <v>71</v>
      </c>
      <c r="B63" s="424" t="s">
        <v>88</v>
      </c>
      <c r="C63" s="425"/>
      <c r="D63" s="39">
        <v>0</v>
      </c>
    </row>
    <row r="64" spans="1:6" x14ac:dyDescent="0.2">
      <c r="A64" s="5" t="s">
        <v>89</v>
      </c>
      <c r="B64" s="40" t="s">
        <v>90</v>
      </c>
      <c r="C64" s="41"/>
      <c r="D64" s="39">
        <v>0</v>
      </c>
    </row>
    <row r="65" spans="1:4" ht="13.5" thickBot="1" x14ac:dyDescent="0.25">
      <c r="A65" s="43" t="s">
        <v>71</v>
      </c>
      <c r="B65" s="44" t="s">
        <v>91</v>
      </c>
      <c r="C65" s="45"/>
      <c r="D65" s="46">
        <v>0</v>
      </c>
    </row>
    <row r="66" spans="1:4" ht="13.5" thickBot="1" x14ac:dyDescent="0.25">
      <c r="A66" s="428" t="s">
        <v>92</v>
      </c>
      <c r="B66" s="429" t="s">
        <v>92</v>
      </c>
      <c r="C66" s="429"/>
      <c r="D66" s="47">
        <f>SUM(D58:D64)</f>
        <v>594</v>
      </c>
    </row>
    <row r="67" spans="1:4" x14ac:dyDescent="0.2">
      <c r="A67" s="83" t="s">
        <v>93</v>
      </c>
      <c r="B67" s="26"/>
      <c r="C67" s="26"/>
      <c r="D67" s="81"/>
    </row>
    <row r="68" spans="1:4" ht="23.25" customHeight="1" thickBot="1" x14ac:dyDescent="0.25">
      <c r="A68" s="471" t="s">
        <v>94</v>
      </c>
      <c r="B68" s="471"/>
      <c r="C68" s="471"/>
      <c r="D68" s="471"/>
    </row>
    <row r="69" spans="1:4" ht="13.5" thickBot="1" x14ac:dyDescent="0.25">
      <c r="A69" s="430" t="s">
        <v>95</v>
      </c>
      <c r="B69" s="431"/>
      <c r="C69" s="431"/>
      <c r="D69" s="432"/>
    </row>
    <row r="70" spans="1:4" ht="36.75" customHeight="1" thickBot="1" x14ac:dyDescent="0.25">
      <c r="A70" s="52">
        <v>2</v>
      </c>
      <c r="B70" s="421" t="s">
        <v>96</v>
      </c>
      <c r="C70" s="423"/>
      <c r="D70" s="53" t="s">
        <v>97</v>
      </c>
    </row>
    <row r="71" spans="1:4" ht="13.5" thickBot="1" x14ac:dyDescent="0.25">
      <c r="A71" s="54" t="s">
        <v>51</v>
      </c>
      <c r="B71" s="417" t="s">
        <v>52</v>
      </c>
      <c r="C71" s="418"/>
      <c r="D71" s="55">
        <f>D38</f>
        <v>368.94</v>
      </c>
    </row>
    <row r="72" spans="1:4" ht="13.5" thickBot="1" x14ac:dyDescent="0.25">
      <c r="A72" s="54" t="s">
        <v>64</v>
      </c>
      <c r="B72" s="417" t="s">
        <v>65</v>
      </c>
      <c r="C72" s="418"/>
      <c r="D72" s="55">
        <f>D52</f>
        <v>485.76</v>
      </c>
    </row>
    <row r="73" spans="1:4" ht="13.5" thickBot="1" x14ac:dyDescent="0.25">
      <c r="A73" s="54" t="s">
        <v>80</v>
      </c>
      <c r="B73" s="419" t="s">
        <v>81</v>
      </c>
      <c r="C73" s="420"/>
      <c r="D73" s="55">
        <f>D66</f>
        <v>594</v>
      </c>
    </row>
    <row r="74" spans="1:4" ht="13.5" thickBot="1" x14ac:dyDescent="0.25">
      <c r="A74" s="421" t="s">
        <v>98</v>
      </c>
      <c r="B74" s="422"/>
      <c r="C74" s="423"/>
      <c r="D74" s="56">
        <f>SUM(D71:D73)</f>
        <v>1448.7</v>
      </c>
    </row>
    <row r="75" spans="1:4" ht="13.5" thickBot="1" x14ac:dyDescent="0.25">
      <c r="A75" s="430" t="s">
        <v>99</v>
      </c>
      <c r="B75" s="431"/>
      <c r="C75" s="431"/>
      <c r="D75" s="432"/>
    </row>
    <row r="76" spans="1:4" ht="13.5" thickBot="1" x14ac:dyDescent="0.25">
      <c r="A76" s="52">
        <v>3</v>
      </c>
      <c r="B76" s="119" t="s">
        <v>100</v>
      </c>
      <c r="C76" s="57" t="s">
        <v>101</v>
      </c>
      <c r="D76" s="53" t="s">
        <v>97</v>
      </c>
    </row>
    <row r="77" spans="1:4" ht="13.5" thickBot="1" x14ac:dyDescent="0.25">
      <c r="A77" s="54" t="s">
        <v>102</v>
      </c>
      <c r="B77" s="58" t="s">
        <v>103</v>
      </c>
      <c r="C77" s="125">
        <v>4.5999999999999999E-3</v>
      </c>
      <c r="D77" s="55">
        <f t="shared" ref="D77:D82" si="6">C77*$D$29</f>
        <v>6.07</v>
      </c>
    </row>
    <row r="78" spans="1:4" ht="13.5" thickBot="1" x14ac:dyDescent="0.25">
      <c r="A78" s="54" t="s">
        <v>104</v>
      </c>
      <c r="B78" s="58" t="s">
        <v>105</v>
      </c>
      <c r="C78" s="59">
        <f>8%*C77</f>
        <v>4.0000000000000002E-4</v>
      </c>
      <c r="D78" s="55">
        <f t="shared" si="6"/>
        <v>0.53</v>
      </c>
    </row>
    <row r="79" spans="1:4" ht="26.25" customHeight="1" thickBot="1" x14ac:dyDescent="0.25">
      <c r="A79" s="54" t="s">
        <v>57</v>
      </c>
      <c r="B79" s="58" t="s">
        <v>106</v>
      </c>
      <c r="C79" s="127">
        <v>3.4700000000000002E-2</v>
      </c>
      <c r="D79" s="55">
        <f t="shared" si="6"/>
        <v>45.8</v>
      </c>
    </row>
    <row r="80" spans="1:4" ht="15.75" customHeight="1" thickBot="1" x14ac:dyDescent="0.25">
      <c r="A80" s="54" t="s">
        <v>25</v>
      </c>
      <c r="B80" s="58" t="s">
        <v>107</v>
      </c>
      <c r="C80" s="59">
        <v>1.9400000000000001E-2</v>
      </c>
      <c r="D80" s="55">
        <f>C80*$D$29</f>
        <v>25.61</v>
      </c>
    </row>
    <row r="81" spans="1:4" ht="27" customHeight="1" thickBot="1" x14ac:dyDescent="0.25">
      <c r="A81" s="54" t="s">
        <v>86</v>
      </c>
      <c r="B81" s="58" t="s">
        <v>108</v>
      </c>
      <c r="C81" s="59">
        <f>1*36.8%*C80</f>
        <v>7.1000000000000004E-3</v>
      </c>
      <c r="D81" s="55">
        <f t="shared" si="6"/>
        <v>9.3699999999999992</v>
      </c>
    </row>
    <row r="82" spans="1:4" ht="26.25" customHeight="1" thickBot="1" x14ac:dyDescent="0.25">
      <c r="A82" s="54" t="s">
        <v>109</v>
      </c>
      <c r="B82" s="58" t="s">
        <v>110</v>
      </c>
      <c r="C82" s="127">
        <v>2.0000000000000001E-4</v>
      </c>
      <c r="D82" s="55">
        <f t="shared" si="6"/>
        <v>0.26</v>
      </c>
    </row>
    <row r="83" spans="1:4" ht="13.5" thickBot="1" x14ac:dyDescent="0.25">
      <c r="A83" s="421" t="s">
        <v>98</v>
      </c>
      <c r="B83" s="423"/>
      <c r="C83" s="60">
        <f t="shared" ref="C83:D83" si="7">SUM(C77:C82)</f>
        <v>6.6400000000000001E-2</v>
      </c>
      <c r="D83" s="61">
        <f t="shared" si="7"/>
        <v>87.64</v>
      </c>
    </row>
    <row r="84" spans="1:4" ht="33.75" customHeight="1" thickBot="1" x14ac:dyDescent="0.25">
      <c r="A84" s="470" t="s">
        <v>111</v>
      </c>
      <c r="B84" s="470"/>
      <c r="C84" s="470"/>
      <c r="D84" s="470"/>
    </row>
    <row r="85" spans="1:4" ht="13.5" thickBot="1" x14ac:dyDescent="0.25">
      <c r="A85" s="430" t="s">
        <v>112</v>
      </c>
      <c r="B85" s="431"/>
      <c r="C85" s="431"/>
      <c r="D85" s="432"/>
    </row>
    <row r="86" spans="1:4" ht="15.75" customHeight="1" thickBot="1" x14ac:dyDescent="0.25">
      <c r="A86" s="421" t="s">
        <v>113</v>
      </c>
      <c r="B86" s="422"/>
      <c r="C86" s="422"/>
      <c r="D86" s="423"/>
    </row>
    <row r="87" spans="1:4" ht="15" customHeight="1" thickBot="1" x14ac:dyDescent="0.25">
      <c r="A87" s="52" t="s">
        <v>114</v>
      </c>
      <c r="B87" s="118" t="s">
        <v>115</v>
      </c>
      <c r="C87" s="52" t="s">
        <v>101</v>
      </c>
      <c r="D87" s="53" t="s">
        <v>97</v>
      </c>
    </row>
    <row r="88" spans="1:4" ht="13.5" thickBot="1" x14ac:dyDescent="0.25">
      <c r="A88" s="54" t="s">
        <v>102</v>
      </c>
      <c r="B88" s="58" t="s">
        <v>116</v>
      </c>
      <c r="C88" s="130">
        <v>9.0800000000000006E-2</v>
      </c>
      <c r="D88" s="63">
        <f>C88*$D$29</f>
        <v>119.86</v>
      </c>
    </row>
    <row r="89" spans="1:4" ht="13.5" thickBot="1" x14ac:dyDescent="0.25">
      <c r="A89" s="54" t="s">
        <v>104</v>
      </c>
      <c r="B89" s="58" t="s">
        <v>117</v>
      </c>
      <c r="C89" s="62">
        <v>4.1999999999999997E-3</v>
      </c>
      <c r="D89" s="63">
        <f>C89*$D$29</f>
        <v>5.54</v>
      </c>
    </row>
    <row r="90" spans="1:4" ht="15" customHeight="1" thickBot="1" x14ac:dyDescent="0.25">
      <c r="A90" s="54" t="s">
        <v>57</v>
      </c>
      <c r="B90" s="58" t="s">
        <v>118</v>
      </c>
      <c r="C90" s="62">
        <v>2.0000000000000001E-4</v>
      </c>
      <c r="D90" s="63">
        <f>C90*$D$29</f>
        <v>0.26</v>
      </c>
    </row>
    <row r="91" spans="1:4" ht="22.5" customHeight="1" thickBot="1" x14ac:dyDescent="0.25">
      <c r="A91" s="54" t="s">
        <v>25</v>
      </c>
      <c r="B91" s="58" t="s">
        <v>119</v>
      </c>
      <c r="C91" s="62">
        <v>4.1999999999999997E-3</v>
      </c>
      <c r="D91" s="63">
        <f>C91*$D$29</f>
        <v>5.54</v>
      </c>
    </row>
    <row r="92" spans="1:4" ht="13.5" thickBot="1" x14ac:dyDescent="0.25">
      <c r="A92" s="54" t="s">
        <v>86</v>
      </c>
      <c r="B92" s="58" t="s">
        <v>120</v>
      </c>
      <c r="C92" s="62">
        <v>2.0000000000000001E-4</v>
      </c>
      <c r="D92" s="63">
        <f>C92*$D$29</f>
        <v>0.26</v>
      </c>
    </row>
    <row r="93" spans="1:4" ht="39" thickBot="1" x14ac:dyDescent="0.25">
      <c r="A93" s="54" t="s">
        <v>109</v>
      </c>
      <c r="B93" s="136" t="s">
        <v>200</v>
      </c>
      <c r="C93" s="137">
        <f>C52*(SUM(C88:C92))</f>
        <v>3.6700000000000003E-2</v>
      </c>
      <c r="D93" s="138">
        <f t="shared" ref="D93" si="8">C93*$D$29</f>
        <v>48.44</v>
      </c>
    </row>
    <row r="94" spans="1:4" ht="13.5" thickBot="1" x14ac:dyDescent="0.25">
      <c r="A94" s="421" t="s">
        <v>59</v>
      </c>
      <c r="B94" s="422"/>
      <c r="C94" s="64">
        <f t="shared" ref="C94:D94" si="9">SUM(C88:C93)</f>
        <v>0.1363</v>
      </c>
      <c r="D94" s="61">
        <f t="shared" si="9"/>
        <v>179.9</v>
      </c>
    </row>
    <row r="95" spans="1:4" ht="36.75" customHeight="1" thickBot="1" x14ac:dyDescent="0.25">
      <c r="A95" s="469" t="s">
        <v>121</v>
      </c>
      <c r="B95" s="469"/>
      <c r="C95" s="469"/>
      <c r="D95" s="469"/>
    </row>
    <row r="96" spans="1:4" ht="15.75" customHeight="1" thickBot="1" x14ac:dyDescent="0.25">
      <c r="A96" s="430" t="s">
        <v>122</v>
      </c>
      <c r="B96" s="431"/>
      <c r="C96" s="431"/>
      <c r="D96" s="432"/>
    </row>
    <row r="97" spans="1:4" ht="15.75" customHeight="1" thickBot="1" x14ac:dyDescent="0.25">
      <c r="A97" s="52" t="s">
        <v>123</v>
      </c>
      <c r="B97" s="421" t="s">
        <v>124</v>
      </c>
      <c r="C97" s="423"/>
      <c r="D97" s="53" t="s">
        <v>97</v>
      </c>
    </row>
    <row r="98" spans="1:4" ht="15" customHeight="1" thickBot="1" x14ac:dyDescent="0.25">
      <c r="A98" s="54" t="s">
        <v>102</v>
      </c>
      <c r="B98" s="419" t="s">
        <v>125</v>
      </c>
      <c r="C98" s="420"/>
      <c r="D98" s="55">
        <v>0</v>
      </c>
    </row>
    <row r="99" spans="1:4" ht="15.75" customHeight="1" thickBot="1" x14ac:dyDescent="0.25">
      <c r="A99" s="421" t="s">
        <v>98</v>
      </c>
      <c r="B99" s="422"/>
      <c r="C99" s="423"/>
      <c r="D99" s="55">
        <f>SUM(D98)</f>
        <v>0</v>
      </c>
    </row>
    <row r="100" spans="1:4" ht="13.5" thickBot="1" x14ac:dyDescent="0.25">
      <c r="A100" s="48"/>
      <c r="B100" s="49"/>
      <c r="C100" s="50"/>
      <c r="D100" s="51"/>
    </row>
    <row r="101" spans="1:4" ht="13.5" thickBot="1" x14ac:dyDescent="0.25">
      <c r="A101" s="430" t="s">
        <v>126</v>
      </c>
      <c r="B101" s="431"/>
      <c r="C101" s="431"/>
      <c r="D101" s="432"/>
    </row>
    <row r="102" spans="1:4" ht="13.5" thickBot="1" x14ac:dyDescent="0.25">
      <c r="A102" s="52">
        <v>4</v>
      </c>
      <c r="B102" s="421" t="s">
        <v>127</v>
      </c>
      <c r="C102" s="423"/>
      <c r="D102" s="53" t="s">
        <v>97</v>
      </c>
    </row>
    <row r="103" spans="1:4" ht="15" customHeight="1" thickBot="1" x14ac:dyDescent="0.25">
      <c r="A103" s="54" t="s">
        <v>114</v>
      </c>
      <c r="B103" s="419" t="s">
        <v>115</v>
      </c>
      <c r="C103" s="420"/>
      <c r="D103" s="55">
        <f>D94</f>
        <v>179.9</v>
      </c>
    </row>
    <row r="104" spans="1:4" ht="15.75" customHeight="1" thickBot="1" x14ac:dyDescent="0.25">
      <c r="A104" s="54" t="s">
        <v>123</v>
      </c>
      <c r="B104" s="419" t="s">
        <v>124</v>
      </c>
      <c r="C104" s="420"/>
      <c r="D104" s="55">
        <f>D99</f>
        <v>0</v>
      </c>
    </row>
    <row r="105" spans="1:4" ht="15.75" customHeight="1" thickBot="1" x14ac:dyDescent="0.25">
      <c r="A105" s="421" t="s">
        <v>98</v>
      </c>
      <c r="B105" s="422"/>
      <c r="C105" s="423"/>
      <c r="D105" s="61">
        <f>SUM(D103:D104)</f>
        <v>179.9</v>
      </c>
    </row>
    <row r="106" spans="1:4" ht="15.75" customHeight="1" thickBot="1" x14ac:dyDescent="0.25">
      <c r="A106" s="48"/>
      <c r="B106" s="49"/>
      <c r="C106" s="50"/>
      <c r="D106" s="51"/>
    </row>
    <row r="107" spans="1:4" ht="15.75" customHeight="1" thickBot="1" x14ac:dyDescent="0.25">
      <c r="A107" s="430" t="s">
        <v>128</v>
      </c>
      <c r="B107" s="431"/>
      <c r="C107" s="431"/>
      <c r="D107" s="432"/>
    </row>
    <row r="108" spans="1:4" ht="15.75" customHeight="1" thickBot="1" x14ac:dyDescent="0.25">
      <c r="A108" s="52">
        <v>5</v>
      </c>
      <c r="B108" s="421" t="s">
        <v>129</v>
      </c>
      <c r="C108" s="423"/>
      <c r="D108" s="53" t="s">
        <v>97</v>
      </c>
    </row>
    <row r="109" spans="1:4" ht="13.5" thickBot="1" x14ac:dyDescent="0.25">
      <c r="A109" s="54" t="s">
        <v>102</v>
      </c>
      <c r="B109" s="419" t="s">
        <v>130</v>
      </c>
      <c r="C109" s="420"/>
      <c r="D109" s="55">
        <f>INSUMOS!I9</f>
        <v>63.17</v>
      </c>
    </row>
    <row r="110" spans="1:4" ht="13.5" thickBot="1" x14ac:dyDescent="0.25">
      <c r="A110" s="54" t="s">
        <v>104</v>
      </c>
      <c r="B110" s="419" t="s">
        <v>131</v>
      </c>
      <c r="C110" s="420"/>
      <c r="D110" s="55">
        <f>INSUMOS!I15</f>
        <v>562.92999999999995</v>
      </c>
    </row>
    <row r="111" spans="1:4" ht="13.5" thickBot="1" x14ac:dyDescent="0.25">
      <c r="A111" s="54" t="s">
        <v>57</v>
      </c>
      <c r="B111" s="419" t="s">
        <v>132</v>
      </c>
      <c r="C111" s="420"/>
      <c r="D111" s="55">
        <f>INSUMOS!I11</f>
        <v>13</v>
      </c>
    </row>
    <row r="112" spans="1:4" ht="15" customHeight="1" thickBot="1" x14ac:dyDescent="0.25">
      <c r="A112" s="54" t="s">
        <v>25</v>
      </c>
      <c r="B112" s="419" t="s">
        <v>133</v>
      </c>
      <c r="C112" s="420"/>
      <c r="D112" s="55">
        <v>0</v>
      </c>
    </row>
    <row r="113" spans="1:5" ht="15.75" customHeight="1" thickBot="1" x14ac:dyDescent="0.25">
      <c r="A113" s="421" t="s">
        <v>59</v>
      </c>
      <c r="B113" s="422"/>
      <c r="C113" s="423"/>
      <c r="D113" s="56">
        <f>SUM(D109:D112)</f>
        <v>639.1</v>
      </c>
    </row>
    <row r="114" spans="1:5" ht="13.5" thickBot="1" x14ac:dyDescent="0.25">
      <c r="A114" s="48"/>
      <c r="B114" s="49"/>
      <c r="C114" s="50"/>
      <c r="D114" s="51"/>
    </row>
    <row r="115" spans="1:5" ht="15.75" customHeight="1" thickBot="1" x14ac:dyDescent="0.25">
      <c r="A115" s="430" t="s">
        <v>134</v>
      </c>
      <c r="B115" s="431"/>
      <c r="C115" s="431"/>
      <c r="D115" s="432"/>
    </row>
    <row r="116" spans="1:5" ht="18" customHeight="1" thickBot="1" x14ac:dyDescent="0.25">
      <c r="A116" s="52">
        <v>6</v>
      </c>
      <c r="B116" s="65" t="s">
        <v>135</v>
      </c>
      <c r="C116" s="119" t="s">
        <v>101</v>
      </c>
      <c r="D116" s="53" t="s">
        <v>97</v>
      </c>
    </row>
    <row r="117" spans="1:5" ht="15.75" customHeight="1" thickBot="1" x14ac:dyDescent="0.25">
      <c r="A117" s="54" t="s">
        <v>102</v>
      </c>
      <c r="B117" s="66" t="s">
        <v>136</v>
      </c>
      <c r="C117" s="62">
        <v>0.05</v>
      </c>
      <c r="D117" s="55">
        <f>C117*D135</f>
        <v>183.77</v>
      </c>
    </row>
    <row r="118" spans="1:5" ht="13.5" thickBot="1" x14ac:dyDescent="0.25">
      <c r="A118" s="54" t="s">
        <v>104</v>
      </c>
      <c r="B118" s="66" t="s">
        <v>137</v>
      </c>
      <c r="C118" s="62">
        <v>0.05</v>
      </c>
      <c r="D118" s="55">
        <f>(D117+D135)*C118</f>
        <v>192.96</v>
      </c>
    </row>
    <row r="119" spans="1:5" ht="13.5" thickBot="1" x14ac:dyDescent="0.25">
      <c r="A119" s="54" t="s">
        <v>57</v>
      </c>
      <c r="B119" s="66" t="s">
        <v>138</v>
      </c>
      <c r="C119" s="62">
        <f>C120+C121+C122</f>
        <v>0.14249999999999999</v>
      </c>
      <c r="D119" s="55">
        <f>((D117+D118+D135)/(1-C119))*C119</f>
        <v>673.38</v>
      </c>
      <c r="E119" s="100"/>
    </row>
    <row r="120" spans="1:5" ht="13.5" thickBot="1" x14ac:dyDescent="0.25">
      <c r="A120" s="54"/>
      <c r="B120" s="66" t="s">
        <v>139</v>
      </c>
      <c r="C120" s="62">
        <v>9.2499999999999999E-2</v>
      </c>
      <c r="D120" s="55">
        <f>D137*C120</f>
        <v>437.1</v>
      </c>
    </row>
    <row r="121" spans="1:5" ht="13.5" thickBot="1" x14ac:dyDescent="0.25">
      <c r="A121" s="54"/>
      <c r="B121" s="66" t="s">
        <v>140</v>
      </c>
      <c r="C121" s="67">
        <v>0.05</v>
      </c>
      <c r="D121" s="55">
        <f>C121*D137</f>
        <v>236.27</v>
      </c>
    </row>
    <row r="122" spans="1:5" ht="13.5" thickBot="1" x14ac:dyDescent="0.25">
      <c r="A122" s="54"/>
      <c r="B122" s="66" t="s">
        <v>141</v>
      </c>
      <c r="C122" s="67">
        <v>0</v>
      </c>
      <c r="D122" s="55">
        <f>C122*D137</f>
        <v>0</v>
      </c>
    </row>
    <row r="123" spans="1:5" ht="13.5" thickBot="1" x14ac:dyDescent="0.25">
      <c r="A123" s="421" t="s">
        <v>59</v>
      </c>
      <c r="B123" s="423"/>
      <c r="C123" s="64">
        <f>C119+C117+C118</f>
        <v>0.24249999999999999</v>
      </c>
      <c r="D123" s="53">
        <f>SUM(D117,D118,D119)</f>
        <v>1050.1099999999999</v>
      </c>
    </row>
    <row r="124" spans="1:5" x14ac:dyDescent="0.2">
      <c r="A124" s="83" t="s">
        <v>142</v>
      </c>
      <c r="B124" s="49"/>
      <c r="C124" s="50"/>
      <c r="D124" s="51"/>
    </row>
    <row r="125" spans="1:5" ht="21.75" customHeight="1" x14ac:dyDescent="0.2">
      <c r="A125" s="471" t="s">
        <v>143</v>
      </c>
      <c r="B125" s="471"/>
      <c r="C125" s="471"/>
      <c r="D125" s="471"/>
    </row>
    <row r="126" spans="1:5" x14ac:dyDescent="0.2">
      <c r="A126" s="83" t="s">
        <v>144</v>
      </c>
      <c r="B126" s="49"/>
      <c r="C126" s="50"/>
      <c r="D126" s="51"/>
    </row>
    <row r="127" spans="1:5" ht="13.5" thickBot="1" x14ac:dyDescent="0.25">
      <c r="A127" s="48"/>
      <c r="B127" s="49"/>
      <c r="C127" s="50"/>
      <c r="D127" s="51"/>
    </row>
    <row r="128" spans="1:5" ht="15" customHeight="1" thickBot="1" x14ac:dyDescent="0.25">
      <c r="A128" s="430" t="s">
        <v>145</v>
      </c>
      <c r="B128" s="431"/>
      <c r="C128" s="431"/>
      <c r="D128" s="432"/>
    </row>
    <row r="129" spans="1:4" ht="21.75" customHeight="1" thickBot="1" x14ac:dyDescent="0.25">
      <c r="A129" s="52"/>
      <c r="B129" s="466" t="s">
        <v>146</v>
      </c>
      <c r="C129" s="468"/>
      <c r="D129" s="53" t="s">
        <v>97</v>
      </c>
    </row>
    <row r="130" spans="1:4" ht="15.75" customHeight="1" thickBot="1" x14ac:dyDescent="0.25">
      <c r="A130" s="68" t="s">
        <v>102</v>
      </c>
      <c r="B130" s="417" t="s">
        <v>33</v>
      </c>
      <c r="C130" s="418"/>
      <c r="D130" s="55">
        <f>D29</f>
        <v>1320</v>
      </c>
    </row>
    <row r="131" spans="1:4" ht="15.75" customHeight="1" thickBot="1" x14ac:dyDescent="0.25">
      <c r="A131" s="68" t="s">
        <v>104</v>
      </c>
      <c r="B131" s="419" t="s">
        <v>49</v>
      </c>
      <c r="C131" s="420"/>
      <c r="D131" s="55">
        <f>D74</f>
        <v>1448.7</v>
      </c>
    </row>
    <row r="132" spans="1:4" ht="13.5" thickBot="1" x14ac:dyDescent="0.25">
      <c r="A132" s="68" t="s">
        <v>57</v>
      </c>
      <c r="B132" s="419" t="s">
        <v>99</v>
      </c>
      <c r="C132" s="420"/>
      <c r="D132" s="55">
        <f>D83</f>
        <v>87.64</v>
      </c>
    </row>
    <row r="133" spans="1:4" ht="15.75" customHeight="1" thickBot="1" x14ac:dyDescent="0.25">
      <c r="A133" s="68" t="s">
        <v>25</v>
      </c>
      <c r="B133" s="419" t="s">
        <v>112</v>
      </c>
      <c r="C133" s="420"/>
      <c r="D133" s="55">
        <f>D105</f>
        <v>179.9</v>
      </c>
    </row>
    <row r="134" spans="1:4" ht="15" customHeight="1" thickBot="1" x14ac:dyDescent="0.25">
      <c r="A134" s="68" t="s">
        <v>86</v>
      </c>
      <c r="B134" s="419" t="s">
        <v>128</v>
      </c>
      <c r="C134" s="420"/>
      <c r="D134" s="55">
        <f>D113</f>
        <v>639.1</v>
      </c>
    </row>
    <row r="135" spans="1:4" ht="13.5" thickBot="1" x14ac:dyDescent="0.25">
      <c r="A135" s="421" t="s">
        <v>147</v>
      </c>
      <c r="B135" s="422"/>
      <c r="C135" s="423"/>
      <c r="D135" s="55">
        <f>SUM(D130:D134)</f>
        <v>3675.34</v>
      </c>
    </row>
    <row r="136" spans="1:4" ht="14.25" customHeight="1" thickBot="1" x14ac:dyDescent="0.25">
      <c r="A136" s="68" t="s">
        <v>109</v>
      </c>
      <c r="B136" s="417" t="s">
        <v>148</v>
      </c>
      <c r="C136" s="418"/>
      <c r="D136" s="69">
        <f>D123</f>
        <v>1050.1099999999999</v>
      </c>
    </row>
    <row r="137" spans="1:4" ht="15" customHeight="1" thickBot="1" x14ac:dyDescent="0.25">
      <c r="A137" s="435" t="s">
        <v>149</v>
      </c>
      <c r="B137" s="436"/>
      <c r="C137" s="437"/>
      <c r="D137" s="112">
        <f>ROUND((D135+D136),2)</f>
        <v>4725.45</v>
      </c>
    </row>
    <row r="138" spans="1:4" ht="13.5" thickBot="1" x14ac:dyDescent="0.25">
      <c r="A138" s="435" t="s">
        <v>150</v>
      </c>
      <c r="B138" s="436"/>
      <c r="C138" s="115">
        <v>2</v>
      </c>
      <c r="D138" s="114">
        <f>D137*C138</f>
        <v>9450.9</v>
      </c>
    </row>
    <row r="139" spans="1:4" ht="13.5" thickBot="1" x14ac:dyDescent="0.25">
      <c r="A139" s="421" t="s">
        <v>151</v>
      </c>
      <c r="B139" s="423"/>
      <c r="C139" s="116">
        <v>12</v>
      </c>
      <c r="D139" s="113">
        <f>D138*C139</f>
        <v>113410.8</v>
      </c>
    </row>
    <row r="140" spans="1:4" ht="15" customHeight="1" x14ac:dyDescent="0.2"/>
    <row r="142" spans="1:4" ht="15" customHeight="1" x14ac:dyDescent="0.2"/>
    <row r="143" spans="1:4" ht="14.25" customHeight="1" x14ac:dyDescent="0.2"/>
  </sheetData>
  <mergeCells count="86">
    <mergeCell ref="A138:B138"/>
    <mergeCell ref="A139:B139"/>
    <mergeCell ref="A36:B36"/>
    <mergeCell ref="A38:C38"/>
    <mergeCell ref="B110:C110"/>
    <mergeCell ref="B111:C111"/>
    <mergeCell ref="A135:C135"/>
    <mergeCell ref="B112:C112"/>
    <mergeCell ref="A113:C113"/>
    <mergeCell ref="A105:C105"/>
    <mergeCell ref="A107:D107"/>
    <mergeCell ref="B108:C108"/>
    <mergeCell ref="B109:C109"/>
    <mergeCell ref="A85:D85"/>
    <mergeCell ref="A99:C99"/>
    <mergeCell ref="A101:D101"/>
    <mergeCell ref="B136:C136"/>
    <mergeCell ref="A137:C137"/>
    <mergeCell ref="A115:D115"/>
    <mergeCell ref="A123:B123"/>
    <mergeCell ref="A128:D128"/>
    <mergeCell ref="B129:C129"/>
    <mergeCell ref="B130:C130"/>
    <mergeCell ref="B131:C131"/>
    <mergeCell ref="B132:C132"/>
    <mergeCell ref="B133:C133"/>
    <mergeCell ref="B134:C134"/>
    <mergeCell ref="A125:D125"/>
    <mergeCell ref="B58:C58"/>
    <mergeCell ref="B104:C104"/>
    <mergeCell ref="A86:D86"/>
    <mergeCell ref="A94:B94"/>
    <mergeCell ref="A96:D96"/>
    <mergeCell ref="B97:C97"/>
    <mergeCell ref="B98:C98"/>
    <mergeCell ref="A95:D95"/>
    <mergeCell ref="A75:D75"/>
    <mergeCell ref="A83:B83"/>
    <mergeCell ref="B102:C102"/>
    <mergeCell ref="B103:C103"/>
    <mergeCell ref="A84:D84"/>
    <mergeCell ref="A68:D68"/>
    <mergeCell ref="B70:C70"/>
    <mergeCell ref="B71:C71"/>
    <mergeCell ref="A32:D32"/>
    <mergeCell ref="A52:B52"/>
    <mergeCell ref="A56:D56"/>
    <mergeCell ref="B57:C57"/>
    <mergeCell ref="A39:D39"/>
    <mergeCell ref="A40:D40"/>
    <mergeCell ref="A41:D41"/>
    <mergeCell ref="A42:D42"/>
    <mergeCell ref="B26:C26"/>
    <mergeCell ref="B27:C27"/>
    <mergeCell ref="B28:C28"/>
    <mergeCell ref="A29:C29"/>
    <mergeCell ref="A31:D31"/>
    <mergeCell ref="A1:D1"/>
    <mergeCell ref="A2:D2"/>
    <mergeCell ref="A3:D3"/>
    <mergeCell ref="A4:D4"/>
    <mergeCell ref="A5:D5"/>
    <mergeCell ref="A6:D6"/>
    <mergeCell ref="A7:D7"/>
    <mergeCell ref="B13:C13"/>
    <mergeCell ref="B21:C21"/>
    <mergeCell ref="B22:C22"/>
    <mergeCell ref="A14:D14"/>
    <mergeCell ref="C15:D15"/>
    <mergeCell ref="A8:D8"/>
    <mergeCell ref="A9:D9"/>
    <mergeCell ref="B10:C10"/>
    <mergeCell ref="B11:C11"/>
    <mergeCell ref="B12:C12"/>
    <mergeCell ref="B16:C16"/>
    <mergeCell ref="B17:C17"/>
    <mergeCell ref="B19:C19"/>
    <mergeCell ref="A20:D20"/>
    <mergeCell ref="B72:C72"/>
    <mergeCell ref="B73:C73"/>
    <mergeCell ref="A74:C74"/>
    <mergeCell ref="B59:C59"/>
    <mergeCell ref="B62:C62"/>
    <mergeCell ref="B63:C63"/>
    <mergeCell ref="A66:C66"/>
    <mergeCell ref="A69:D69"/>
  </mergeCells>
  <pageMargins left="0.51181102362204722" right="0.51181102362204722" top="1.1811023622047245" bottom="0.78740157480314965" header="0.31496062992125984" footer="0.31496062992125984"/>
  <pageSetup paperSize="9" scale="63" fitToHeight="0" orientation="portrait" r:id="rId1"/>
  <headerFooter>
    <oddHeader>&amp;L&amp;8MINISTÉRIO DA EDUCAÇÃO
SECRETARIA EXECUTIVA
SUBSECRETARIA DE ASSUNTOS ADMINISTRATIVOS
COORDENAÇÃO GERAL DE COMPRAS E CONTRATOS
COORDENAÇÃO DE GESTÃO DE CONTRATOS
Divisão de Contratação e Análise de reajustes</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6"/>
  <sheetViews>
    <sheetView topLeftCell="A31" workbookViewId="0">
      <selection activeCell="C7" sqref="C7"/>
    </sheetView>
  </sheetViews>
  <sheetFormatPr defaultRowHeight="12.75" x14ac:dyDescent="0.2"/>
  <cols>
    <col min="1" max="1" width="5.7109375" style="13" customWidth="1"/>
    <col min="2" max="2" width="47.28515625" style="13" bestFit="1" customWidth="1"/>
    <col min="3" max="3" width="9.140625" style="13" customWidth="1"/>
    <col min="4" max="4" width="123.140625" style="13" customWidth="1"/>
    <col min="5" max="16384" width="9.140625" style="13"/>
  </cols>
  <sheetData>
    <row r="1" spans="1:6" ht="13.5" thickBot="1" x14ac:dyDescent="0.25">
      <c r="A1" s="476" t="s">
        <v>33</v>
      </c>
      <c r="B1" s="478"/>
      <c r="C1" s="478"/>
      <c r="D1" s="478"/>
    </row>
    <row r="2" spans="1:6" ht="13.5" thickBot="1" x14ac:dyDescent="0.25">
      <c r="A2" s="121">
        <v>1</v>
      </c>
      <c r="B2" s="439" t="s">
        <v>34</v>
      </c>
      <c r="C2" s="440"/>
      <c r="D2" s="14" t="s">
        <v>152</v>
      </c>
    </row>
    <row r="3" spans="1:6" x14ac:dyDescent="0.2">
      <c r="A3" s="15" t="s">
        <v>17</v>
      </c>
      <c r="B3" s="479" t="s">
        <v>36</v>
      </c>
      <c r="C3" s="480"/>
      <c r="D3" s="131" t="s">
        <v>197</v>
      </c>
    </row>
    <row r="4" spans="1:6" ht="13.5" thickBot="1" x14ac:dyDescent="0.25">
      <c r="A4" s="135" t="s">
        <v>57</v>
      </c>
      <c r="B4" s="132" t="s">
        <v>198</v>
      </c>
      <c r="C4" s="133">
        <v>0.2</v>
      </c>
      <c r="D4" s="134" t="s">
        <v>199</v>
      </c>
    </row>
    <row r="5" spans="1:6" ht="13.5" thickBot="1" x14ac:dyDescent="0.25">
      <c r="A5" s="476" t="s">
        <v>49</v>
      </c>
      <c r="B5" s="477"/>
      <c r="C5" s="477"/>
      <c r="D5" s="477"/>
    </row>
    <row r="6" spans="1:6" ht="13.5" thickBot="1" x14ac:dyDescent="0.25">
      <c r="A6" s="476" t="s">
        <v>50</v>
      </c>
      <c r="B6" s="478"/>
      <c r="C6" s="478"/>
      <c r="D6" s="478"/>
    </row>
    <row r="7" spans="1:6" ht="13.5" thickBot="1" x14ac:dyDescent="0.25">
      <c r="A7" s="27" t="s">
        <v>51</v>
      </c>
      <c r="B7" s="28" t="s">
        <v>52</v>
      </c>
      <c r="C7" s="29" t="s">
        <v>53</v>
      </c>
      <c r="D7" s="38" t="s">
        <v>152</v>
      </c>
    </row>
    <row r="8" spans="1:6" x14ac:dyDescent="0.2">
      <c r="A8" s="84" t="s">
        <v>17</v>
      </c>
      <c r="B8" s="94" t="s">
        <v>54</v>
      </c>
      <c r="C8" s="95">
        <v>8.3299999999999999E-2</v>
      </c>
      <c r="D8" s="16" t="s">
        <v>181</v>
      </c>
    </row>
    <row r="9" spans="1:6" ht="13.5" customHeight="1" x14ac:dyDescent="0.2">
      <c r="A9" s="10" t="s">
        <v>20</v>
      </c>
      <c r="B9" s="33" t="s">
        <v>55</v>
      </c>
      <c r="C9" s="34">
        <v>0.121</v>
      </c>
      <c r="D9" s="11" t="s">
        <v>182</v>
      </c>
    </row>
    <row r="10" spans="1:6" ht="26.25" customHeight="1" thickBot="1" x14ac:dyDescent="0.25">
      <c r="A10" s="96" t="s">
        <v>57</v>
      </c>
      <c r="B10" s="93" t="s">
        <v>58</v>
      </c>
      <c r="C10" s="97">
        <v>7.3099999999999998E-2</v>
      </c>
      <c r="D10" s="98" t="s">
        <v>183</v>
      </c>
    </row>
    <row r="11" spans="1:6" ht="13.5" thickBot="1" x14ac:dyDescent="0.25">
      <c r="A11" s="421" t="s">
        <v>63</v>
      </c>
      <c r="B11" s="422"/>
      <c r="C11" s="422"/>
      <c r="D11" s="422"/>
    </row>
    <row r="12" spans="1:6" ht="13.5" thickBot="1" x14ac:dyDescent="0.25">
      <c r="A12" s="27" t="s">
        <v>64</v>
      </c>
      <c r="B12" s="119" t="s">
        <v>65</v>
      </c>
      <c r="C12" s="29" t="s">
        <v>53</v>
      </c>
      <c r="D12" s="38" t="s">
        <v>152</v>
      </c>
      <c r="F12" s="13">
        <f>(1/11)*100</f>
        <v>9.0909090909090899</v>
      </c>
    </row>
    <row r="13" spans="1:6" x14ac:dyDescent="0.2">
      <c r="A13" s="9" t="s">
        <v>17</v>
      </c>
      <c r="B13" s="31" t="s">
        <v>153</v>
      </c>
      <c r="C13" s="32">
        <v>0.2</v>
      </c>
      <c r="D13" s="11" t="s">
        <v>154</v>
      </c>
    </row>
    <row r="14" spans="1:6" x14ac:dyDescent="0.2">
      <c r="A14" s="9" t="s">
        <v>104</v>
      </c>
      <c r="B14" s="31" t="s">
        <v>155</v>
      </c>
      <c r="C14" s="32">
        <v>2.5000000000000001E-2</v>
      </c>
      <c r="D14" s="11" t="s">
        <v>156</v>
      </c>
    </row>
    <row r="15" spans="1:6" ht="51" x14ac:dyDescent="0.2">
      <c r="A15" s="9" t="s">
        <v>57</v>
      </c>
      <c r="B15" s="31" t="s">
        <v>157</v>
      </c>
      <c r="C15" s="32">
        <v>0.03</v>
      </c>
      <c r="D15" s="72" t="s">
        <v>195</v>
      </c>
    </row>
    <row r="16" spans="1:6" x14ac:dyDescent="0.2">
      <c r="A16" s="9" t="s">
        <v>25</v>
      </c>
      <c r="B16" s="31" t="s">
        <v>158</v>
      </c>
      <c r="C16" s="32">
        <v>1.4999999999999999E-2</v>
      </c>
      <c r="D16" s="11" t="s">
        <v>159</v>
      </c>
    </row>
    <row r="17" spans="1:4" x14ac:dyDescent="0.2">
      <c r="A17" s="9" t="s">
        <v>86</v>
      </c>
      <c r="B17" s="31" t="s">
        <v>160</v>
      </c>
      <c r="C17" s="32">
        <v>0.01</v>
      </c>
      <c r="D17" s="70" t="s">
        <v>161</v>
      </c>
    </row>
    <row r="18" spans="1:4" x14ac:dyDescent="0.2">
      <c r="A18" s="9" t="s">
        <v>109</v>
      </c>
      <c r="B18" s="31" t="s">
        <v>162</v>
      </c>
      <c r="C18" s="32">
        <v>6.0000000000000001E-3</v>
      </c>
      <c r="D18" s="11" t="s">
        <v>163</v>
      </c>
    </row>
    <row r="19" spans="1:4" x14ac:dyDescent="0.2">
      <c r="A19" s="10" t="s">
        <v>89</v>
      </c>
      <c r="B19" s="31" t="s">
        <v>73</v>
      </c>
      <c r="C19" s="32">
        <v>2E-3</v>
      </c>
      <c r="D19" s="11" t="s">
        <v>164</v>
      </c>
    </row>
    <row r="20" spans="1:4" ht="13.5" thickBot="1" x14ac:dyDescent="0.25">
      <c r="A20" s="10" t="s">
        <v>165</v>
      </c>
      <c r="B20" s="31" t="s">
        <v>74</v>
      </c>
      <c r="C20" s="32">
        <v>0.08</v>
      </c>
      <c r="D20" s="11" t="s">
        <v>166</v>
      </c>
    </row>
    <row r="21" spans="1:4" ht="13.5" thickBot="1" x14ac:dyDescent="0.25">
      <c r="A21" s="476" t="s">
        <v>79</v>
      </c>
      <c r="B21" s="478"/>
      <c r="C21" s="478"/>
      <c r="D21" s="478"/>
    </row>
    <row r="22" spans="1:4" ht="13.5" thickBot="1" x14ac:dyDescent="0.25">
      <c r="A22" s="27" t="s">
        <v>80</v>
      </c>
      <c r="B22" s="463" t="s">
        <v>81</v>
      </c>
      <c r="C22" s="423"/>
      <c r="D22" s="38" t="s">
        <v>152</v>
      </c>
    </row>
    <row r="23" spans="1:4" x14ac:dyDescent="0.2">
      <c r="A23" s="3" t="s">
        <v>17</v>
      </c>
      <c r="B23" s="426" t="s">
        <v>82</v>
      </c>
      <c r="C23" s="427"/>
      <c r="D23" s="16" t="s">
        <v>167</v>
      </c>
    </row>
    <row r="24" spans="1:4" ht="13.5" thickBot="1" x14ac:dyDescent="0.25">
      <c r="A24" s="5" t="s">
        <v>20</v>
      </c>
      <c r="B24" s="424" t="s">
        <v>83</v>
      </c>
      <c r="C24" s="425"/>
      <c r="D24" s="16" t="s">
        <v>196</v>
      </c>
    </row>
    <row r="25" spans="1:4" ht="13.5" thickBot="1" x14ac:dyDescent="0.25">
      <c r="A25" s="476" t="s">
        <v>99</v>
      </c>
      <c r="B25" s="478"/>
      <c r="C25" s="478"/>
      <c r="D25" s="478"/>
    </row>
    <row r="26" spans="1:4" ht="13.5" thickBot="1" x14ac:dyDescent="0.25">
      <c r="A26" s="52">
        <v>3</v>
      </c>
      <c r="B26" s="119" t="s">
        <v>100</v>
      </c>
      <c r="C26" s="57" t="s">
        <v>101</v>
      </c>
      <c r="D26" s="53" t="s">
        <v>152</v>
      </c>
    </row>
    <row r="27" spans="1:4" ht="13.5" thickBot="1" x14ac:dyDescent="0.25">
      <c r="A27" s="54" t="s">
        <v>102</v>
      </c>
      <c r="B27" s="58" t="s">
        <v>103</v>
      </c>
      <c r="C27" s="125">
        <v>4.5999999999999999E-3</v>
      </c>
      <c r="D27" s="126" t="s">
        <v>190</v>
      </c>
    </row>
    <row r="28" spans="1:4" ht="13.5" thickBot="1" x14ac:dyDescent="0.25">
      <c r="A28" s="54" t="s">
        <v>104</v>
      </c>
      <c r="B28" s="58" t="s">
        <v>105</v>
      </c>
      <c r="C28" s="59">
        <f>8%*C27</f>
        <v>4.0000000000000002E-4</v>
      </c>
      <c r="D28" s="71" t="s">
        <v>168</v>
      </c>
    </row>
    <row r="29" spans="1:4" ht="13.5" thickBot="1" x14ac:dyDescent="0.25">
      <c r="A29" s="54" t="s">
        <v>57</v>
      </c>
      <c r="B29" s="58" t="s">
        <v>187</v>
      </c>
      <c r="C29" s="127">
        <v>3.4700000000000002E-2</v>
      </c>
      <c r="D29" s="128" t="s">
        <v>188</v>
      </c>
    </row>
    <row r="30" spans="1:4" ht="13.5" thickBot="1" x14ac:dyDescent="0.25">
      <c r="A30" s="54" t="s">
        <v>25</v>
      </c>
      <c r="B30" s="58" t="s">
        <v>107</v>
      </c>
      <c r="C30" s="59">
        <v>1.9400000000000001E-2</v>
      </c>
      <c r="D30" s="11" t="s">
        <v>169</v>
      </c>
    </row>
    <row r="31" spans="1:4" ht="26.25" thickBot="1" x14ac:dyDescent="0.25">
      <c r="A31" s="54" t="s">
        <v>86</v>
      </c>
      <c r="B31" s="58" t="s">
        <v>108</v>
      </c>
      <c r="C31" s="59">
        <f>1*36.8%*C30</f>
        <v>7.1000000000000004E-3</v>
      </c>
      <c r="D31" s="11" t="s">
        <v>170</v>
      </c>
    </row>
    <row r="32" spans="1:4" ht="13.5" thickBot="1" x14ac:dyDescent="0.25">
      <c r="A32" s="54" t="s">
        <v>109</v>
      </c>
      <c r="B32" s="58" t="s">
        <v>186</v>
      </c>
      <c r="C32" s="127">
        <v>2.0000000000000001E-4</v>
      </c>
      <c r="D32" s="122" t="s">
        <v>189</v>
      </c>
    </row>
    <row r="33" spans="1:4" ht="13.5" thickBot="1" x14ac:dyDescent="0.25">
      <c r="A33" s="476" t="s">
        <v>112</v>
      </c>
      <c r="B33" s="478"/>
      <c r="C33" s="478"/>
      <c r="D33" s="478"/>
    </row>
    <row r="34" spans="1:4" ht="13.5" thickBot="1" x14ac:dyDescent="0.25">
      <c r="A34" s="52" t="s">
        <v>114</v>
      </c>
      <c r="B34" s="118" t="s">
        <v>115</v>
      </c>
      <c r="C34" s="52" t="s">
        <v>101</v>
      </c>
      <c r="D34" s="53" t="s">
        <v>152</v>
      </c>
    </row>
    <row r="35" spans="1:4" ht="18.75" customHeight="1" thickBot="1" x14ac:dyDescent="0.25">
      <c r="A35" s="54" t="s">
        <v>102</v>
      </c>
      <c r="B35" s="58" t="s">
        <v>116</v>
      </c>
      <c r="C35" s="129">
        <v>9.0749999999999997E-2</v>
      </c>
      <c r="D35" s="122" t="s">
        <v>194</v>
      </c>
    </row>
    <row r="36" spans="1:4" ht="13.5" thickBot="1" x14ac:dyDescent="0.25">
      <c r="A36" s="54" t="s">
        <v>104</v>
      </c>
      <c r="B36" s="58" t="s">
        <v>117</v>
      </c>
      <c r="C36" s="62">
        <v>4.1999999999999997E-3</v>
      </c>
      <c r="D36" s="16" t="s">
        <v>171</v>
      </c>
    </row>
    <row r="37" spans="1:4" ht="13.5" thickBot="1" x14ac:dyDescent="0.25">
      <c r="A37" s="54" t="s">
        <v>57</v>
      </c>
      <c r="B37" s="58" t="s">
        <v>118</v>
      </c>
      <c r="C37" s="62">
        <v>2.0000000000000001E-4</v>
      </c>
      <c r="D37" s="16" t="s">
        <v>172</v>
      </c>
    </row>
    <row r="38" spans="1:4" ht="26.25" thickBot="1" x14ac:dyDescent="0.25">
      <c r="A38" s="54" t="s">
        <v>25</v>
      </c>
      <c r="B38" s="58" t="s">
        <v>119</v>
      </c>
      <c r="C38" s="62">
        <v>4.1999999999999997E-3</v>
      </c>
      <c r="D38" s="75" t="s">
        <v>173</v>
      </c>
    </row>
    <row r="39" spans="1:4" ht="13.5" thickBot="1" x14ac:dyDescent="0.25">
      <c r="A39" s="54" t="s">
        <v>86</v>
      </c>
      <c r="B39" s="58" t="s">
        <v>174</v>
      </c>
      <c r="C39" s="62">
        <v>2.0000000000000001E-4</v>
      </c>
      <c r="D39" s="16" t="s">
        <v>175</v>
      </c>
    </row>
    <row r="40" spans="1:4" ht="13.5" thickBot="1" x14ac:dyDescent="0.25">
      <c r="A40" s="476" t="s">
        <v>134</v>
      </c>
      <c r="B40" s="478"/>
      <c r="C40" s="478"/>
      <c r="D40" s="478"/>
    </row>
    <row r="41" spans="1:4" ht="26.25" thickBot="1" x14ac:dyDescent="0.25">
      <c r="A41" s="52">
        <v>6</v>
      </c>
      <c r="B41" s="65" t="s">
        <v>135</v>
      </c>
      <c r="C41" s="119" t="s">
        <v>176</v>
      </c>
      <c r="D41" s="53" t="s">
        <v>97</v>
      </c>
    </row>
    <row r="42" spans="1:4" ht="13.5" thickBot="1" x14ac:dyDescent="0.25">
      <c r="A42" s="54" t="s">
        <v>102</v>
      </c>
      <c r="B42" s="66" t="s">
        <v>136</v>
      </c>
      <c r="C42" s="73">
        <v>0.05</v>
      </c>
      <c r="D42" s="71" t="s">
        <v>177</v>
      </c>
    </row>
    <row r="43" spans="1:4" ht="13.5" thickBot="1" x14ac:dyDescent="0.25">
      <c r="A43" s="54" t="s">
        <v>104</v>
      </c>
      <c r="B43" s="66" t="s">
        <v>137</v>
      </c>
      <c r="C43" s="73">
        <v>0.05</v>
      </c>
      <c r="D43" s="71" t="s">
        <v>177</v>
      </c>
    </row>
    <row r="44" spans="1:4" ht="13.5" thickBot="1" x14ac:dyDescent="0.25">
      <c r="A44" s="54" t="s">
        <v>57</v>
      </c>
      <c r="B44" s="66" t="s">
        <v>138</v>
      </c>
      <c r="C44" s="62"/>
      <c r="D44" s="55"/>
    </row>
    <row r="45" spans="1:4" ht="39" thickBot="1" x14ac:dyDescent="0.25">
      <c r="A45" s="54"/>
      <c r="B45" s="66" t="s">
        <v>139</v>
      </c>
      <c r="C45" s="62">
        <f>7.6%+1.65%</f>
        <v>9.2499999999999999E-2</v>
      </c>
      <c r="D45" s="74" t="s">
        <v>178</v>
      </c>
    </row>
    <row r="46" spans="1:4" ht="13.5" thickBot="1" x14ac:dyDescent="0.25">
      <c r="A46" s="54"/>
      <c r="B46" s="66" t="s">
        <v>140</v>
      </c>
      <c r="C46" s="67">
        <v>0.05</v>
      </c>
      <c r="D46" s="71" t="s">
        <v>179</v>
      </c>
    </row>
  </sheetData>
  <mergeCells count="13">
    <mergeCell ref="A40:D40"/>
    <mergeCell ref="A25:D25"/>
    <mergeCell ref="A33:D33"/>
    <mergeCell ref="A11:D11"/>
    <mergeCell ref="A21:D21"/>
    <mergeCell ref="B22:C22"/>
    <mergeCell ref="B23:C23"/>
    <mergeCell ref="B24:C24"/>
    <mergeCell ref="A5:D5"/>
    <mergeCell ref="A6:D6"/>
    <mergeCell ref="A1:D1"/>
    <mergeCell ref="B2:C2"/>
    <mergeCell ref="B3:C3"/>
  </mergeCells>
  <pageMargins left="0.511811024" right="0.511811024" top="0.78740157499999996" bottom="0.78740157499999996" header="0.31496062000000002" footer="0.31496062000000002"/>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DT33"/>
  <sheetViews>
    <sheetView topLeftCell="A10" zoomScale="75" zoomScaleNormal="75" workbookViewId="0">
      <selection activeCell="I15" sqref="I15"/>
    </sheetView>
  </sheetViews>
  <sheetFormatPr defaultRowHeight="15" x14ac:dyDescent="0.25"/>
  <cols>
    <col min="1" max="1" width="13.7109375" style="322" customWidth="1"/>
    <col min="2" max="2" width="29.85546875" style="259" customWidth="1"/>
    <col min="3" max="3" width="16.140625" style="258" customWidth="1"/>
    <col min="4" max="4" width="99.42578125" style="259" customWidth="1"/>
    <col min="5" max="5" width="14.7109375" style="258" customWidth="1"/>
    <col min="6" max="6" width="13.85546875" style="257" customWidth="1"/>
    <col min="7" max="7" width="18.28515625" style="252" customWidth="1"/>
    <col min="8" max="8" width="19.7109375" style="252" customWidth="1"/>
    <col min="9" max="9" width="23.140625" style="252" customWidth="1"/>
    <col min="10" max="219" width="9.140625" style="252" customWidth="1"/>
    <col min="220" max="220" width="15.28515625" style="252" customWidth="1"/>
    <col min="221" max="221" width="50.5703125" style="252" customWidth="1"/>
    <col min="222" max="222" width="207.140625" style="252" customWidth="1"/>
    <col min="223" max="223" width="35.140625" style="252" customWidth="1"/>
    <col min="224" max="224" width="21.7109375" style="252" customWidth="1"/>
    <col min="225" max="225" width="29" style="252" customWidth="1"/>
    <col min="226" max="226" width="86" style="252" customWidth="1"/>
    <col min="227" max="475" width="9.140625" style="252" customWidth="1"/>
    <col min="476" max="476" width="15.28515625" style="252" customWidth="1"/>
    <col min="477" max="477" width="50.5703125" style="252" customWidth="1"/>
    <col min="478" max="478" width="207.140625" style="252" customWidth="1"/>
    <col min="479" max="479" width="35.140625" style="252" customWidth="1"/>
    <col min="480" max="480" width="21.7109375" style="252" customWidth="1"/>
    <col min="481" max="481" width="29" style="252" customWidth="1"/>
    <col min="482" max="482" width="86" style="252" customWidth="1"/>
    <col min="483" max="731" width="9.140625" style="252" customWidth="1"/>
    <col min="732" max="732" width="15.28515625" style="252" customWidth="1"/>
    <col min="733" max="733" width="50.5703125" style="252" customWidth="1"/>
    <col min="734" max="734" width="207.140625" style="252" customWidth="1"/>
    <col min="735" max="735" width="35.140625" style="252" customWidth="1"/>
    <col min="736" max="736" width="21.7109375" style="252" customWidth="1"/>
    <col min="737" max="737" width="29" style="252" customWidth="1"/>
    <col min="738" max="738" width="86" style="252" customWidth="1"/>
    <col min="739" max="987" width="9.140625" style="252" customWidth="1"/>
    <col min="988" max="988" width="15.28515625" style="252" customWidth="1"/>
    <col min="989" max="989" width="50.5703125" style="252" customWidth="1"/>
    <col min="990" max="990" width="207.140625" style="252" customWidth="1"/>
    <col min="991" max="991" width="35.140625" style="252" customWidth="1"/>
    <col min="992" max="992" width="21.7109375" style="252" customWidth="1"/>
    <col min="993" max="993" width="29" style="252" customWidth="1"/>
    <col min="994" max="994" width="86" style="252" customWidth="1"/>
    <col min="995" max="1243" width="9.140625" style="252" customWidth="1"/>
    <col min="1244" max="1244" width="15.28515625" style="252" customWidth="1"/>
    <col min="1245" max="1245" width="50.5703125" style="252" customWidth="1"/>
    <col min="1246" max="1246" width="207.140625" style="252" customWidth="1"/>
    <col min="1247" max="1247" width="35.140625" style="252" customWidth="1"/>
    <col min="1248" max="1248" width="21.7109375" style="252" customWidth="1"/>
    <col min="1249" max="1249" width="29" style="252" customWidth="1"/>
    <col min="1250" max="1250" width="86" style="252" customWidth="1"/>
    <col min="1251" max="1499" width="9.140625" style="252" customWidth="1"/>
    <col min="1500" max="1500" width="15.28515625" style="252" customWidth="1"/>
    <col min="1501" max="1501" width="50.5703125" style="252" customWidth="1"/>
    <col min="1502" max="1502" width="207.140625" style="252" customWidth="1"/>
    <col min="1503" max="1503" width="35.140625" style="252" customWidth="1"/>
    <col min="1504" max="1504" width="21.7109375" style="252" customWidth="1"/>
    <col min="1505" max="1505" width="29" style="252" customWidth="1"/>
    <col min="1506" max="1506" width="86" style="252" customWidth="1"/>
    <col min="1507" max="1755" width="9.140625" style="252" customWidth="1"/>
    <col min="1756" max="1756" width="15.28515625" style="252" customWidth="1"/>
    <col min="1757" max="1757" width="50.5703125" style="252" customWidth="1"/>
    <col min="1758" max="1758" width="207.140625" style="252" customWidth="1"/>
    <col min="1759" max="1759" width="35.140625" style="252" customWidth="1"/>
    <col min="1760" max="1760" width="21.7109375" style="252" customWidth="1"/>
    <col min="1761" max="1761" width="29" style="252" customWidth="1"/>
    <col min="1762" max="1762" width="86" style="252" customWidth="1"/>
    <col min="1763" max="2011" width="9.140625" style="252" customWidth="1"/>
    <col min="2012" max="2012" width="15.28515625" style="252" customWidth="1"/>
    <col min="2013" max="2013" width="50.5703125" style="252" customWidth="1"/>
    <col min="2014" max="2014" width="207.140625" style="252" customWidth="1"/>
    <col min="2015" max="2015" width="35.140625" style="252" customWidth="1"/>
    <col min="2016" max="2016" width="21.7109375" style="252" customWidth="1"/>
    <col min="2017" max="2017" width="29" style="252" customWidth="1"/>
    <col min="2018" max="2018" width="86" style="252" customWidth="1"/>
    <col min="2019" max="2267" width="9.140625" style="252" customWidth="1"/>
    <col min="2268" max="2268" width="15.28515625" style="252" customWidth="1"/>
    <col min="2269" max="2269" width="50.5703125" style="252" customWidth="1"/>
    <col min="2270" max="2270" width="207.140625" style="252" customWidth="1"/>
    <col min="2271" max="2271" width="35.140625" style="252" customWidth="1"/>
    <col min="2272" max="2272" width="21.7109375" style="252" customWidth="1"/>
    <col min="2273" max="2273" width="29" style="252" customWidth="1"/>
    <col min="2274" max="2274" width="86" style="252" customWidth="1"/>
    <col min="2275" max="2523" width="9.140625" style="252" customWidth="1"/>
    <col min="2524" max="2524" width="15.28515625" style="252" customWidth="1"/>
    <col min="2525" max="2525" width="50.5703125" style="252" customWidth="1"/>
    <col min="2526" max="2526" width="207.140625" style="252" customWidth="1"/>
    <col min="2527" max="2527" width="35.140625" style="252" customWidth="1"/>
    <col min="2528" max="2528" width="21.7109375" style="252" customWidth="1"/>
    <col min="2529" max="2529" width="29" style="252" customWidth="1"/>
    <col min="2530" max="2530" width="86" style="252" customWidth="1"/>
    <col min="2531" max="2779" width="9.140625" style="252" customWidth="1"/>
    <col min="2780" max="2780" width="15.28515625" style="252" customWidth="1"/>
    <col min="2781" max="2781" width="50.5703125" style="252" customWidth="1"/>
    <col min="2782" max="2782" width="207.140625" style="252" customWidth="1"/>
    <col min="2783" max="2783" width="35.140625" style="252" customWidth="1"/>
    <col min="2784" max="2784" width="21.7109375" style="252" customWidth="1"/>
    <col min="2785" max="2785" width="29" style="252" customWidth="1"/>
    <col min="2786" max="2786" width="86" style="252" customWidth="1"/>
    <col min="2787" max="3035" width="9.140625" style="252" customWidth="1"/>
    <col min="3036" max="3036" width="15.28515625" style="252" customWidth="1"/>
    <col min="3037" max="3037" width="50.5703125" style="252" customWidth="1"/>
    <col min="3038" max="3038" width="207.140625" style="252" customWidth="1"/>
    <col min="3039" max="3039" width="35.140625" style="252" customWidth="1"/>
    <col min="3040" max="3040" width="21.7109375" style="252" customWidth="1"/>
    <col min="3041" max="3041" width="29" style="252" customWidth="1"/>
    <col min="3042" max="3042" width="86" style="252" customWidth="1"/>
    <col min="3043" max="3291" width="9.140625" style="252" customWidth="1"/>
    <col min="3292" max="3292" width="15.28515625" style="252" customWidth="1"/>
    <col min="3293" max="3293" width="50.5703125" style="252" customWidth="1"/>
    <col min="3294" max="3294" width="207.140625" style="252" customWidth="1"/>
    <col min="3295" max="3295" width="35.140625" style="252" customWidth="1"/>
    <col min="3296" max="3296" width="21.7109375" style="252" customWidth="1"/>
    <col min="3297" max="3297" width="29" style="252" customWidth="1"/>
    <col min="3298" max="3298" width="86" style="252" customWidth="1"/>
    <col min="3299" max="3547" width="9.140625" style="252" customWidth="1"/>
    <col min="3548" max="3548" width="15.28515625" style="252" customWidth="1"/>
    <col min="3549" max="3549" width="50.5703125" style="252" customWidth="1"/>
    <col min="3550" max="3550" width="207.140625" style="252" customWidth="1"/>
    <col min="3551" max="3551" width="35.140625" style="252" customWidth="1"/>
    <col min="3552" max="3552" width="21.7109375" style="252" customWidth="1"/>
    <col min="3553" max="3553" width="29" style="252" customWidth="1"/>
    <col min="3554" max="3554" width="86" style="252" customWidth="1"/>
    <col min="3555" max="3803" width="9.140625" style="252" customWidth="1"/>
    <col min="3804" max="3804" width="15.28515625" style="252" customWidth="1"/>
    <col min="3805" max="3805" width="50.5703125" style="252" customWidth="1"/>
    <col min="3806" max="3806" width="207.140625" style="252" customWidth="1"/>
    <col min="3807" max="3807" width="35.140625" style="252" customWidth="1"/>
    <col min="3808" max="3808" width="21.7109375" style="252" customWidth="1"/>
    <col min="3809" max="3809" width="29" style="252" customWidth="1"/>
    <col min="3810" max="3810" width="86" style="252" customWidth="1"/>
    <col min="3811" max="4059" width="9.140625" style="252" customWidth="1"/>
    <col min="4060" max="4060" width="15.28515625" style="252" customWidth="1"/>
    <col min="4061" max="4061" width="50.5703125" style="252" customWidth="1"/>
    <col min="4062" max="4062" width="207.140625" style="252" customWidth="1"/>
    <col min="4063" max="4063" width="35.140625" style="252" customWidth="1"/>
    <col min="4064" max="4064" width="21.7109375" style="252" customWidth="1"/>
    <col min="4065" max="4065" width="29" style="252" customWidth="1"/>
    <col min="4066" max="4066" width="86" style="252" customWidth="1"/>
    <col min="4067" max="4315" width="9.140625" style="252" customWidth="1"/>
    <col min="4316" max="4316" width="15.28515625" style="252" customWidth="1"/>
    <col min="4317" max="4317" width="50.5703125" style="252" customWidth="1"/>
    <col min="4318" max="4318" width="207.140625" style="252" customWidth="1"/>
    <col min="4319" max="4319" width="35.140625" style="252" customWidth="1"/>
    <col min="4320" max="4320" width="21.7109375" style="252" customWidth="1"/>
    <col min="4321" max="4321" width="29" style="252" customWidth="1"/>
    <col min="4322" max="4322" width="86" style="252" customWidth="1"/>
    <col min="4323" max="4571" width="9.140625" style="252" customWidth="1"/>
    <col min="4572" max="4572" width="15.28515625" style="252" customWidth="1"/>
    <col min="4573" max="4573" width="50.5703125" style="252" customWidth="1"/>
    <col min="4574" max="4574" width="207.140625" style="252" customWidth="1"/>
    <col min="4575" max="4575" width="35.140625" style="252" customWidth="1"/>
    <col min="4576" max="4576" width="21.7109375" style="252" customWidth="1"/>
    <col min="4577" max="4577" width="29" style="252" customWidth="1"/>
    <col min="4578" max="4578" width="86" style="252" customWidth="1"/>
    <col min="4579" max="4827" width="9.140625" style="252" customWidth="1"/>
    <col min="4828" max="4828" width="15.28515625" style="252" customWidth="1"/>
    <col min="4829" max="4829" width="50.5703125" style="252" customWidth="1"/>
    <col min="4830" max="4830" width="207.140625" style="252" customWidth="1"/>
    <col min="4831" max="4831" width="35.140625" style="252" customWidth="1"/>
    <col min="4832" max="4832" width="21.7109375" style="252" customWidth="1"/>
    <col min="4833" max="4833" width="29" style="252" customWidth="1"/>
    <col min="4834" max="4834" width="86" style="252" customWidth="1"/>
    <col min="4835" max="5083" width="9.140625" style="252" customWidth="1"/>
    <col min="5084" max="5084" width="15.28515625" style="252" customWidth="1"/>
    <col min="5085" max="5085" width="50.5703125" style="252" customWidth="1"/>
    <col min="5086" max="5086" width="207.140625" style="252" customWidth="1"/>
    <col min="5087" max="5087" width="35.140625" style="252" customWidth="1"/>
    <col min="5088" max="5088" width="21.7109375" style="252" customWidth="1"/>
    <col min="5089" max="5089" width="29" style="252" customWidth="1"/>
    <col min="5090" max="5090" width="86" style="252" customWidth="1"/>
    <col min="5091" max="5339" width="9.140625" style="252" customWidth="1"/>
    <col min="5340" max="5340" width="15.28515625" style="252" customWidth="1"/>
    <col min="5341" max="5341" width="50.5703125" style="252" customWidth="1"/>
    <col min="5342" max="5342" width="207.140625" style="252" customWidth="1"/>
    <col min="5343" max="5343" width="35.140625" style="252" customWidth="1"/>
    <col min="5344" max="5344" width="21.7109375" style="252" customWidth="1"/>
    <col min="5345" max="5345" width="29" style="252" customWidth="1"/>
    <col min="5346" max="5346" width="86" style="252" customWidth="1"/>
    <col min="5347" max="5595" width="9.140625" style="252" customWidth="1"/>
    <col min="5596" max="5596" width="15.28515625" style="252" customWidth="1"/>
    <col min="5597" max="5597" width="50.5703125" style="252" customWidth="1"/>
    <col min="5598" max="5598" width="207.140625" style="252" customWidth="1"/>
    <col min="5599" max="5599" width="35.140625" style="252" customWidth="1"/>
    <col min="5600" max="5600" width="21.7109375" style="252" customWidth="1"/>
    <col min="5601" max="5601" width="29" style="252" customWidth="1"/>
    <col min="5602" max="5602" width="86" style="252" customWidth="1"/>
    <col min="5603" max="5851" width="9.140625" style="252" customWidth="1"/>
    <col min="5852" max="5852" width="15.28515625" style="252" customWidth="1"/>
    <col min="5853" max="5853" width="50.5703125" style="252" customWidth="1"/>
    <col min="5854" max="5854" width="207.140625" style="252" customWidth="1"/>
    <col min="5855" max="5855" width="35.140625" style="252" customWidth="1"/>
    <col min="5856" max="5856" width="21.7109375" style="252" customWidth="1"/>
    <col min="5857" max="5857" width="29" style="252" customWidth="1"/>
    <col min="5858" max="5858" width="86" style="252" customWidth="1"/>
    <col min="5859" max="6107" width="9.140625" style="252" customWidth="1"/>
    <col min="6108" max="6108" width="15.28515625" style="252" customWidth="1"/>
    <col min="6109" max="6109" width="50.5703125" style="252" customWidth="1"/>
    <col min="6110" max="6110" width="207.140625" style="252" customWidth="1"/>
    <col min="6111" max="6111" width="35.140625" style="252" customWidth="1"/>
    <col min="6112" max="6112" width="21.7109375" style="252" customWidth="1"/>
    <col min="6113" max="6113" width="29" style="252" customWidth="1"/>
    <col min="6114" max="6114" width="86" style="252" customWidth="1"/>
    <col min="6115" max="6363" width="9.140625" style="252" customWidth="1"/>
    <col min="6364" max="6364" width="15.28515625" style="252" customWidth="1"/>
    <col min="6365" max="6365" width="50.5703125" style="252" customWidth="1"/>
    <col min="6366" max="6366" width="207.140625" style="252" customWidth="1"/>
    <col min="6367" max="6367" width="35.140625" style="252" customWidth="1"/>
    <col min="6368" max="6368" width="21.7109375" style="252" customWidth="1"/>
    <col min="6369" max="6369" width="29" style="252" customWidth="1"/>
    <col min="6370" max="6370" width="86" style="252" customWidth="1"/>
    <col min="6371" max="6619" width="9.140625" style="252" customWidth="1"/>
    <col min="6620" max="6620" width="15.28515625" style="252" customWidth="1"/>
    <col min="6621" max="6621" width="50.5703125" style="252" customWidth="1"/>
    <col min="6622" max="6622" width="207.140625" style="252" customWidth="1"/>
    <col min="6623" max="6623" width="35.140625" style="252" customWidth="1"/>
    <col min="6624" max="6624" width="21.7109375" style="252" customWidth="1"/>
    <col min="6625" max="6625" width="29" style="252" customWidth="1"/>
    <col min="6626" max="6626" width="86" style="252" customWidth="1"/>
    <col min="6627" max="6875" width="9.140625" style="252" customWidth="1"/>
    <col min="6876" max="6876" width="15.28515625" style="252" customWidth="1"/>
    <col min="6877" max="6877" width="50.5703125" style="252" customWidth="1"/>
    <col min="6878" max="6878" width="207.140625" style="252" customWidth="1"/>
    <col min="6879" max="6879" width="35.140625" style="252" customWidth="1"/>
    <col min="6880" max="6880" width="21.7109375" style="252" customWidth="1"/>
    <col min="6881" max="6881" width="29" style="252" customWidth="1"/>
    <col min="6882" max="6882" width="86" style="252" customWidth="1"/>
    <col min="6883" max="7131" width="9.140625" style="252" customWidth="1"/>
    <col min="7132" max="7132" width="15.28515625" style="252" customWidth="1"/>
    <col min="7133" max="7133" width="50.5703125" style="252" customWidth="1"/>
    <col min="7134" max="7134" width="207.140625" style="252" customWidth="1"/>
    <col min="7135" max="7135" width="35.140625" style="252" customWidth="1"/>
    <col min="7136" max="7136" width="21.7109375" style="252" customWidth="1"/>
    <col min="7137" max="7137" width="29" style="252" customWidth="1"/>
    <col min="7138" max="7138" width="86" style="252" customWidth="1"/>
    <col min="7139" max="7387" width="9.140625" style="252" customWidth="1"/>
    <col min="7388" max="7388" width="15.28515625" style="252" customWidth="1"/>
    <col min="7389" max="7389" width="50.5703125" style="252" customWidth="1"/>
    <col min="7390" max="7390" width="207.140625" style="252" customWidth="1"/>
    <col min="7391" max="7391" width="35.140625" style="252" customWidth="1"/>
    <col min="7392" max="7392" width="21.7109375" style="252" customWidth="1"/>
    <col min="7393" max="7393" width="29" style="252" customWidth="1"/>
    <col min="7394" max="7394" width="86" style="252" customWidth="1"/>
    <col min="7395" max="7643" width="9.140625" style="252" customWidth="1"/>
    <col min="7644" max="7644" width="15.28515625" style="252" customWidth="1"/>
    <col min="7645" max="7645" width="50.5703125" style="252" customWidth="1"/>
    <col min="7646" max="7646" width="207.140625" style="252" customWidth="1"/>
    <col min="7647" max="7647" width="35.140625" style="252" customWidth="1"/>
    <col min="7648" max="7648" width="21.7109375" style="252" customWidth="1"/>
    <col min="7649" max="7649" width="29" style="252" customWidth="1"/>
    <col min="7650" max="7650" width="86" style="252" customWidth="1"/>
    <col min="7651" max="7899" width="9.140625" style="252" customWidth="1"/>
    <col min="7900" max="7900" width="15.28515625" style="252" customWidth="1"/>
    <col min="7901" max="7901" width="50.5703125" style="252" customWidth="1"/>
    <col min="7902" max="7902" width="207.140625" style="252" customWidth="1"/>
    <col min="7903" max="7903" width="35.140625" style="252" customWidth="1"/>
    <col min="7904" max="7904" width="21.7109375" style="252" customWidth="1"/>
    <col min="7905" max="7905" width="29" style="252" customWidth="1"/>
    <col min="7906" max="7906" width="86" style="252" customWidth="1"/>
    <col min="7907" max="8155" width="9.140625" style="252" customWidth="1"/>
    <col min="8156" max="8156" width="15.28515625" style="252" customWidth="1"/>
    <col min="8157" max="8157" width="50.5703125" style="252" customWidth="1"/>
    <col min="8158" max="8158" width="207.140625" style="252" customWidth="1"/>
    <col min="8159" max="8159" width="35.140625" style="252" customWidth="1"/>
    <col min="8160" max="8160" width="21.7109375" style="252" customWidth="1"/>
    <col min="8161" max="8161" width="29" style="252" customWidth="1"/>
    <col min="8162" max="8162" width="86" style="252" customWidth="1"/>
    <col min="8163" max="8411" width="9.140625" style="252" customWidth="1"/>
    <col min="8412" max="8412" width="15.28515625" style="252" customWidth="1"/>
    <col min="8413" max="8413" width="50.5703125" style="252" customWidth="1"/>
    <col min="8414" max="8414" width="207.140625" style="252" customWidth="1"/>
    <col min="8415" max="8415" width="35.140625" style="252" customWidth="1"/>
    <col min="8416" max="8416" width="21.7109375" style="252" customWidth="1"/>
    <col min="8417" max="8417" width="29" style="252" customWidth="1"/>
    <col min="8418" max="8418" width="86" style="252" customWidth="1"/>
    <col min="8419" max="8667" width="9.140625" style="252" customWidth="1"/>
    <col min="8668" max="8668" width="15.28515625" style="252" customWidth="1"/>
    <col min="8669" max="8669" width="50.5703125" style="252" customWidth="1"/>
    <col min="8670" max="8670" width="207.140625" style="252" customWidth="1"/>
    <col min="8671" max="8671" width="35.140625" style="252" customWidth="1"/>
    <col min="8672" max="8672" width="21.7109375" style="252" customWidth="1"/>
    <col min="8673" max="8673" width="29" style="252" customWidth="1"/>
    <col min="8674" max="8674" width="86" style="252" customWidth="1"/>
    <col min="8675" max="8923" width="9.140625" style="252" customWidth="1"/>
    <col min="8924" max="8924" width="15.28515625" style="252" customWidth="1"/>
    <col min="8925" max="8925" width="50.5703125" style="252" customWidth="1"/>
    <col min="8926" max="8926" width="207.140625" style="252" customWidth="1"/>
    <col min="8927" max="8927" width="35.140625" style="252" customWidth="1"/>
    <col min="8928" max="8928" width="21.7109375" style="252" customWidth="1"/>
    <col min="8929" max="8929" width="29" style="252" customWidth="1"/>
    <col min="8930" max="8930" width="86" style="252" customWidth="1"/>
    <col min="8931" max="9179" width="9.140625" style="252" customWidth="1"/>
    <col min="9180" max="9180" width="15.28515625" style="252" customWidth="1"/>
    <col min="9181" max="9181" width="50.5703125" style="252" customWidth="1"/>
    <col min="9182" max="9182" width="207.140625" style="252" customWidth="1"/>
    <col min="9183" max="9183" width="35.140625" style="252" customWidth="1"/>
    <col min="9184" max="9184" width="21.7109375" style="252" customWidth="1"/>
    <col min="9185" max="9185" width="29" style="252" customWidth="1"/>
    <col min="9186" max="9186" width="86" style="252" customWidth="1"/>
    <col min="9187" max="9435" width="9.140625" style="252" customWidth="1"/>
    <col min="9436" max="9436" width="15.28515625" style="252" customWidth="1"/>
    <col min="9437" max="9437" width="50.5703125" style="252" customWidth="1"/>
    <col min="9438" max="9438" width="207.140625" style="252" customWidth="1"/>
    <col min="9439" max="9439" width="35.140625" style="252" customWidth="1"/>
    <col min="9440" max="9440" width="21.7109375" style="252" customWidth="1"/>
    <col min="9441" max="9441" width="29" style="252" customWidth="1"/>
    <col min="9442" max="9442" width="86" style="252" customWidth="1"/>
    <col min="9443" max="9691" width="9.140625" style="252" customWidth="1"/>
    <col min="9692" max="9692" width="15.28515625" style="252" customWidth="1"/>
    <col min="9693" max="9693" width="50.5703125" style="252" customWidth="1"/>
    <col min="9694" max="9694" width="207.140625" style="252" customWidth="1"/>
    <col min="9695" max="9695" width="35.140625" style="252" customWidth="1"/>
    <col min="9696" max="9696" width="21.7109375" style="252" customWidth="1"/>
    <col min="9697" max="9697" width="29" style="252" customWidth="1"/>
    <col min="9698" max="9698" width="86" style="252" customWidth="1"/>
    <col min="9699" max="9947" width="9.140625" style="252" customWidth="1"/>
    <col min="9948" max="9948" width="15.28515625" style="252" customWidth="1"/>
    <col min="9949" max="9949" width="50.5703125" style="252" customWidth="1"/>
    <col min="9950" max="9950" width="207.140625" style="252" customWidth="1"/>
    <col min="9951" max="9951" width="35.140625" style="252" customWidth="1"/>
    <col min="9952" max="9952" width="21.7109375" style="252" customWidth="1"/>
    <col min="9953" max="9953" width="29" style="252" customWidth="1"/>
    <col min="9954" max="9954" width="86" style="252" customWidth="1"/>
    <col min="9955" max="10203" width="9.140625" style="252" customWidth="1"/>
    <col min="10204" max="10204" width="15.28515625" style="252" customWidth="1"/>
    <col min="10205" max="10205" width="50.5703125" style="252" customWidth="1"/>
    <col min="10206" max="10206" width="207.140625" style="252" customWidth="1"/>
    <col min="10207" max="10207" width="35.140625" style="252" customWidth="1"/>
    <col min="10208" max="10208" width="21.7109375" style="252" customWidth="1"/>
    <col min="10209" max="10209" width="29" style="252" customWidth="1"/>
    <col min="10210" max="10210" width="86" style="252" customWidth="1"/>
    <col min="10211" max="10459" width="9.140625" style="252" customWidth="1"/>
    <col min="10460" max="10460" width="15.28515625" style="252" customWidth="1"/>
    <col min="10461" max="10461" width="50.5703125" style="252" customWidth="1"/>
    <col min="10462" max="10462" width="207.140625" style="252" customWidth="1"/>
    <col min="10463" max="10463" width="35.140625" style="252" customWidth="1"/>
    <col min="10464" max="10464" width="21.7109375" style="252" customWidth="1"/>
    <col min="10465" max="10465" width="29" style="252" customWidth="1"/>
    <col min="10466" max="10466" width="86" style="252" customWidth="1"/>
    <col min="10467" max="10715" width="9.140625" style="252" customWidth="1"/>
    <col min="10716" max="10716" width="15.28515625" style="252" customWidth="1"/>
    <col min="10717" max="10717" width="50.5703125" style="252" customWidth="1"/>
    <col min="10718" max="10718" width="207.140625" style="252" customWidth="1"/>
    <col min="10719" max="10719" width="35.140625" style="252" customWidth="1"/>
    <col min="10720" max="10720" width="21.7109375" style="252" customWidth="1"/>
    <col min="10721" max="10721" width="29" style="252" customWidth="1"/>
    <col min="10722" max="10722" width="86" style="252" customWidth="1"/>
    <col min="10723" max="10971" width="9.140625" style="252" customWidth="1"/>
    <col min="10972" max="10972" width="15.28515625" style="252" customWidth="1"/>
    <col min="10973" max="10973" width="50.5703125" style="252" customWidth="1"/>
    <col min="10974" max="10974" width="207.140625" style="252" customWidth="1"/>
    <col min="10975" max="10975" width="35.140625" style="252" customWidth="1"/>
    <col min="10976" max="10976" width="21.7109375" style="252" customWidth="1"/>
    <col min="10977" max="10977" width="29" style="252" customWidth="1"/>
    <col min="10978" max="10978" width="86" style="252" customWidth="1"/>
    <col min="10979" max="11227" width="9.140625" style="252" customWidth="1"/>
    <col min="11228" max="11228" width="15.28515625" style="252" customWidth="1"/>
    <col min="11229" max="11229" width="50.5703125" style="252" customWidth="1"/>
    <col min="11230" max="11230" width="207.140625" style="252" customWidth="1"/>
    <col min="11231" max="11231" width="35.140625" style="252" customWidth="1"/>
    <col min="11232" max="11232" width="21.7109375" style="252" customWidth="1"/>
    <col min="11233" max="11233" width="29" style="252" customWidth="1"/>
    <col min="11234" max="11234" width="86" style="252" customWidth="1"/>
    <col min="11235" max="11483" width="9.140625" style="252" customWidth="1"/>
    <col min="11484" max="11484" width="15.28515625" style="252" customWidth="1"/>
    <col min="11485" max="11485" width="50.5703125" style="252" customWidth="1"/>
    <col min="11486" max="11486" width="207.140625" style="252" customWidth="1"/>
    <col min="11487" max="11487" width="35.140625" style="252" customWidth="1"/>
    <col min="11488" max="11488" width="21.7109375" style="252" customWidth="1"/>
    <col min="11489" max="11489" width="29" style="252" customWidth="1"/>
    <col min="11490" max="11490" width="86" style="252" customWidth="1"/>
    <col min="11491" max="11739" width="9.140625" style="252" customWidth="1"/>
    <col min="11740" max="11740" width="15.28515625" style="252" customWidth="1"/>
    <col min="11741" max="11741" width="50.5703125" style="252" customWidth="1"/>
    <col min="11742" max="11742" width="207.140625" style="252" customWidth="1"/>
    <col min="11743" max="11743" width="35.140625" style="252" customWidth="1"/>
    <col min="11744" max="11744" width="21.7109375" style="252" customWidth="1"/>
    <col min="11745" max="11745" width="29" style="252" customWidth="1"/>
    <col min="11746" max="11746" width="86" style="252" customWidth="1"/>
    <col min="11747" max="11995" width="9.140625" style="252" customWidth="1"/>
    <col min="11996" max="11996" width="15.28515625" style="252" customWidth="1"/>
    <col min="11997" max="11997" width="50.5703125" style="252" customWidth="1"/>
    <col min="11998" max="11998" width="207.140625" style="252" customWidth="1"/>
    <col min="11999" max="11999" width="35.140625" style="252" customWidth="1"/>
    <col min="12000" max="12000" width="21.7109375" style="252" customWidth="1"/>
    <col min="12001" max="12001" width="29" style="252" customWidth="1"/>
    <col min="12002" max="12002" width="86" style="252" customWidth="1"/>
    <col min="12003" max="12251" width="9.140625" style="252" customWidth="1"/>
    <col min="12252" max="12252" width="15.28515625" style="252" customWidth="1"/>
    <col min="12253" max="12253" width="50.5703125" style="252" customWidth="1"/>
    <col min="12254" max="12254" width="207.140625" style="252" customWidth="1"/>
    <col min="12255" max="12255" width="35.140625" style="252" customWidth="1"/>
    <col min="12256" max="12256" width="21.7109375" style="252" customWidth="1"/>
    <col min="12257" max="12257" width="29" style="252" customWidth="1"/>
    <col min="12258" max="12258" width="86" style="252" customWidth="1"/>
    <col min="12259" max="12507" width="9.140625" style="252" customWidth="1"/>
    <col min="12508" max="12508" width="15.28515625" style="252" customWidth="1"/>
    <col min="12509" max="12509" width="50.5703125" style="252" customWidth="1"/>
    <col min="12510" max="12510" width="207.140625" style="252" customWidth="1"/>
    <col min="12511" max="12511" width="35.140625" style="252" customWidth="1"/>
    <col min="12512" max="12512" width="21.7109375" style="252" customWidth="1"/>
    <col min="12513" max="12513" width="29" style="252" customWidth="1"/>
    <col min="12514" max="12514" width="86" style="252" customWidth="1"/>
    <col min="12515" max="12763" width="9.140625" style="252" customWidth="1"/>
    <col min="12764" max="12764" width="15.28515625" style="252" customWidth="1"/>
    <col min="12765" max="12765" width="50.5703125" style="252" customWidth="1"/>
    <col min="12766" max="12766" width="207.140625" style="252" customWidth="1"/>
    <col min="12767" max="12767" width="35.140625" style="252" customWidth="1"/>
    <col min="12768" max="12768" width="21.7109375" style="252" customWidth="1"/>
    <col min="12769" max="12769" width="29" style="252" customWidth="1"/>
    <col min="12770" max="12770" width="86" style="252" customWidth="1"/>
    <col min="12771" max="13019" width="9.140625" style="252" customWidth="1"/>
    <col min="13020" max="13020" width="15.28515625" style="252" customWidth="1"/>
    <col min="13021" max="13021" width="50.5703125" style="252" customWidth="1"/>
    <col min="13022" max="13022" width="207.140625" style="252" customWidth="1"/>
    <col min="13023" max="13023" width="35.140625" style="252" customWidth="1"/>
    <col min="13024" max="13024" width="21.7109375" style="252" customWidth="1"/>
    <col min="13025" max="13025" width="29" style="252" customWidth="1"/>
    <col min="13026" max="13026" width="86" style="252" customWidth="1"/>
    <col min="13027" max="13275" width="9.140625" style="252" customWidth="1"/>
    <col min="13276" max="13276" width="15.28515625" style="252" customWidth="1"/>
    <col min="13277" max="13277" width="50.5703125" style="252" customWidth="1"/>
    <col min="13278" max="13278" width="207.140625" style="252" customWidth="1"/>
    <col min="13279" max="13279" width="35.140625" style="252" customWidth="1"/>
    <col min="13280" max="13280" width="21.7109375" style="252" customWidth="1"/>
    <col min="13281" max="13281" width="29" style="252" customWidth="1"/>
    <col min="13282" max="13282" width="86" style="252" customWidth="1"/>
    <col min="13283" max="13531" width="9.140625" style="252" customWidth="1"/>
    <col min="13532" max="13532" width="15.28515625" style="252" customWidth="1"/>
    <col min="13533" max="13533" width="50.5703125" style="252" customWidth="1"/>
    <col min="13534" max="13534" width="207.140625" style="252" customWidth="1"/>
    <col min="13535" max="13535" width="35.140625" style="252" customWidth="1"/>
    <col min="13536" max="13536" width="21.7109375" style="252" customWidth="1"/>
    <col min="13537" max="13537" width="29" style="252" customWidth="1"/>
    <col min="13538" max="13538" width="86" style="252" customWidth="1"/>
    <col min="13539" max="13787" width="9.140625" style="252" customWidth="1"/>
    <col min="13788" max="13788" width="15.28515625" style="252" customWidth="1"/>
    <col min="13789" max="13789" width="50.5703125" style="252" customWidth="1"/>
    <col min="13790" max="13790" width="207.140625" style="252" customWidth="1"/>
    <col min="13791" max="13791" width="35.140625" style="252" customWidth="1"/>
    <col min="13792" max="13792" width="21.7109375" style="252" customWidth="1"/>
    <col min="13793" max="13793" width="29" style="252" customWidth="1"/>
    <col min="13794" max="13794" width="86" style="252" customWidth="1"/>
    <col min="13795" max="14043" width="9.140625" style="252" customWidth="1"/>
    <col min="14044" max="14044" width="15.28515625" style="252" customWidth="1"/>
    <col min="14045" max="14045" width="50.5703125" style="252" customWidth="1"/>
    <col min="14046" max="14046" width="207.140625" style="252" customWidth="1"/>
    <col min="14047" max="14047" width="35.140625" style="252" customWidth="1"/>
    <col min="14048" max="14048" width="21.7109375" style="252" customWidth="1"/>
    <col min="14049" max="14049" width="29" style="252" customWidth="1"/>
    <col min="14050" max="14050" width="86" style="252" customWidth="1"/>
    <col min="14051" max="14299" width="9.140625" style="252" customWidth="1"/>
    <col min="14300" max="14300" width="15.28515625" style="252" customWidth="1"/>
    <col min="14301" max="14301" width="50.5703125" style="252" customWidth="1"/>
    <col min="14302" max="14302" width="207.140625" style="252" customWidth="1"/>
    <col min="14303" max="14303" width="35.140625" style="252" customWidth="1"/>
    <col min="14304" max="14304" width="21.7109375" style="252" customWidth="1"/>
    <col min="14305" max="14305" width="29" style="252" customWidth="1"/>
    <col min="14306" max="14306" width="86" style="252" customWidth="1"/>
    <col min="14307" max="14555" width="9.140625" style="252" customWidth="1"/>
    <col min="14556" max="14556" width="15.28515625" style="252" customWidth="1"/>
    <col min="14557" max="14557" width="50.5703125" style="252" customWidth="1"/>
    <col min="14558" max="14558" width="207.140625" style="252" customWidth="1"/>
    <col min="14559" max="14559" width="35.140625" style="252" customWidth="1"/>
    <col min="14560" max="14560" width="21.7109375" style="252" customWidth="1"/>
    <col min="14561" max="14561" width="29" style="252" customWidth="1"/>
    <col min="14562" max="14562" width="86" style="252" customWidth="1"/>
    <col min="14563" max="14811" width="9.140625" style="252" customWidth="1"/>
    <col min="14812" max="14812" width="15.28515625" style="252" customWidth="1"/>
    <col min="14813" max="14813" width="50.5703125" style="252" customWidth="1"/>
    <col min="14814" max="14814" width="207.140625" style="252" customWidth="1"/>
    <col min="14815" max="14815" width="35.140625" style="252" customWidth="1"/>
    <col min="14816" max="14816" width="21.7109375" style="252" customWidth="1"/>
    <col min="14817" max="14817" width="29" style="252" customWidth="1"/>
    <col min="14818" max="14818" width="86" style="252" customWidth="1"/>
    <col min="14819" max="15067" width="9.140625" style="252" customWidth="1"/>
    <col min="15068" max="15068" width="15.28515625" style="252" customWidth="1"/>
    <col min="15069" max="15069" width="50.5703125" style="252" customWidth="1"/>
    <col min="15070" max="15070" width="207.140625" style="252" customWidth="1"/>
    <col min="15071" max="15071" width="35.140625" style="252" customWidth="1"/>
    <col min="15072" max="15072" width="21.7109375" style="252" customWidth="1"/>
    <col min="15073" max="15073" width="29" style="252" customWidth="1"/>
    <col min="15074" max="15074" width="86" style="252" customWidth="1"/>
    <col min="15075" max="15323" width="9.140625" style="252" customWidth="1"/>
    <col min="15324" max="15324" width="15.28515625" style="252" customWidth="1"/>
    <col min="15325" max="15325" width="50.5703125" style="252" customWidth="1"/>
    <col min="15326" max="15326" width="207.140625" style="252" customWidth="1"/>
    <col min="15327" max="15327" width="35.140625" style="252" customWidth="1"/>
    <col min="15328" max="15328" width="21.7109375" style="252" customWidth="1"/>
    <col min="15329" max="15329" width="29" style="252" customWidth="1"/>
    <col min="15330" max="15330" width="86" style="252" customWidth="1"/>
    <col min="15331" max="15579" width="9.140625" style="252" customWidth="1"/>
    <col min="15580" max="15580" width="15.28515625" style="252" customWidth="1"/>
    <col min="15581" max="15581" width="50.5703125" style="252" customWidth="1"/>
    <col min="15582" max="15582" width="207.140625" style="252" customWidth="1"/>
    <col min="15583" max="15583" width="35.140625" style="252" customWidth="1"/>
    <col min="15584" max="15584" width="21.7109375" style="252" customWidth="1"/>
    <col min="15585" max="15585" width="29" style="252" customWidth="1"/>
    <col min="15586" max="15586" width="86" style="252" customWidth="1"/>
    <col min="15587" max="15835" width="9.140625" style="252" customWidth="1"/>
    <col min="15836" max="15836" width="15.28515625" style="252" customWidth="1"/>
    <col min="15837" max="15837" width="50.5703125" style="252" customWidth="1"/>
    <col min="15838" max="15838" width="207.140625" style="252" customWidth="1"/>
    <col min="15839" max="15839" width="35.140625" style="252" customWidth="1"/>
    <col min="15840" max="15840" width="21.7109375" style="252" customWidth="1"/>
    <col min="15841" max="15841" width="29" style="252" customWidth="1"/>
    <col min="15842" max="15842" width="86" style="252" customWidth="1"/>
    <col min="15843" max="16091" width="9.140625" style="252" customWidth="1"/>
    <col min="16092" max="16092" width="15.28515625" style="252" customWidth="1"/>
    <col min="16093" max="16093" width="50.5703125" style="252" customWidth="1"/>
    <col min="16094" max="16094" width="207.140625" style="252" customWidth="1"/>
    <col min="16095" max="16095" width="35.140625" style="252" customWidth="1"/>
    <col min="16096" max="16096" width="21.7109375" style="252" customWidth="1"/>
    <col min="16097" max="16097" width="29" style="252" customWidth="1"/>
    <col min="16098" max="16098" width="86" style="252" customWidth="1"/>
    <col min="16099" max="16348" width="9.140625" style="252" customWidth="1"/>
    <col min="16349" max="16384" width="9.140625" style="139"/>
  </cols>
  <sheetData>
    <row r="1" spans="1:9" ht="15.75" thickBot="1" x14ac:dyDescent="0.3"/>
    <row r="2" spans="1:9" ht="18.75" customHeight="1" thickBot="1" x14ac:dyDescent="0.3">
      <c r="A2" s="492" t="s">
        <v>308</v>
      </c>
      <c r="B2" s="493"/>
      <c r="C2" s="493"/>
      <c r="D2" s="493"/>
      <c r="E2" s="493"/>
      <c r="F2" s="493"/>
      <c r="G2" s="494"/>
      <c r="H2" s="495"/>
      <c r="I2" s="496"/>
    </row>
    <row r="3" spans="1:9" ht="18.75" customHeight="1" x14ac:dyDescent="0.25">
      <c r="A3" s="497" t="s">
        <v>307</v>
      </c>
      <c r="B3" s="499" t="s">
        <v>240</v>
      </c>
      <c r="C3" s="490" t="s">
        <v>306</v>
      </c>
      <c r="D3" s="501" t="s">
        <v>305</v>
      </c>
      <c r="E3" s="497" t="s">
        <v>239</v>
      </c>
      <c r="F3" s="504" t="s">
        <v>238</v>
      </c>
      <c r="G3" s="509" t="s">
        <v>304</v>
      </c>
      <c r="H3" s="505" t="s">
        <v>303</v>
      </c>
      <c r="I3" s="507" t="s">
        <v>302</v>
      </c>
    </row>
    <row r="4" spans="1:9" ht="48.75" customHeight="1" thickBot="1" x14ac:dyDescent="0.3">
      <c r="A4" s="498"/>
      <c r="B4" s="500"/>
      <c r="C4" s="491"/>
      <c r="D4" s="502"/>
      <c r="E4" s="503"/>
      <c r="F4" s="503"/>
      <c r="G4" s="510"/>
      <c r="H4" s="506"/>
      <c r="I4" s="508"/>
    </row>
    <row r="5" spans="1:9" ht="36" customHeight="1" x14ac:dyDescent="0.25">
      <c r="A5" s="375" t="s">
        <v>231</v>
      </c>
      <c r="B5" s="374" t="s">
        <v>230</v>
      </c>
      <c r="C5" s="373">
        <v>467013</v>
      </c>
      <c r="D5" s="372" t="s">
        <v>301</v>
      </c>
      <c r="E5" s="371" t="s">
        <v>206</v>
      </c>
      <c r="F5" s="370">
        <v>12</v>
      </c>
      <c r="G5" s="369">
        <f>'Cotação Painel de Preços'!F4</f>
        <v>201.84</v>
      </c>
      <c r="H5" s="368">
        <f>'Cotação INTERNET'!AS5</f>
        <v>465.43</v>
      </c>
      <c r="I5" s="367">
        <f>AVERAGE(G5:H5)</f>
        <v>333.64</v>
      </c>
    </row>
    <row r="6" spans="1:9" ht="33.75" customHeight="1" x14ac:dyDescent="0.25">
      <c r="A6" s="334" t="s">
        <v>228</v>
      </c>
      <c r="B6" s="350" t="s">
        <v>300</v>
      </c>
      <c r="C6" s="349">
        <v>463961</v>
      </c>
      <c r="D6" s="348" t="s">
        <v>299</v>
      </c>
      <c r="E6" s="347" t="s">
        <v>206</v>
      </c>
      <c r="F6" s="366">
        <v>8</v>
      </c>
      <c r="G6" s="345">
        <f>'Cotação Painel de Preços'!F5</f>
        <v>239.04</v>
      </c>
      <c r="H6" s="344">
        <f>'Cotação INTERNET'!AS7</f>
        <v>507.56</v>
      </c>
      <c r="I6" s="343">
        <f>AVERAGE(G6:H6)</f>
        <v>373.3</v>
      </c>
    </row>
    <row r="7" spans="1:9" ht="31.5" customHeight="1" x14ac:dyDescent="0.25">
      <c r="A7" s="334" t="s">
        <v>224</v>
      </c>
      <c r="B7" s="365" t="s">
        <v>223</v>
      </c>
      <c r="C7" s="364">
        <v>476898</v>
      </c>
      <c r="D7" s="363" t="s">
        <v>298</v>
      </c>
      <c r="E7" s="362" t="s">
        <v>206</v>
      </c>
      <c r="F7" s="361">
        <v>8</v>
      </c>
      <c r="G7" s="351">
        <f>'Cotação Painel de Preços'!F6</f>
        <v>280.95999999999998</v>
      </c>
      <c r="H7" s="360">
        <f>'Cotação INTERNET'!AS9</f>
        <v>738.52</v>
      </c>
      <c r="I7" s="359">
        <f>AVERAGE(G7:H7)</f>
        <v>509.74</v>
      </c>
    </row>
    <row r="8" spans="1:9" ht="51" customHeight="1" x14ac:dyDescent="0.25">
      <c r="A8" s="334" t="s">
        <v>221</v>
      </c>
      <c r="B8" s="358" t="s">
        <v>297</v>
      </c>
      <c r="C8" s="357">
        <v>463963</v>
      </c>
      <c r="D8" s="356" t="s">
        <v>296</v>
      </c>
      <c r="E8" s="355" t="s">
        <v>206</v>
      </c>
      <c r="F8" s="354">
        <v>4</v>
      </c>
      <c r="G8" s="345">
        <f>'Cotação Painel de Preços'!F7</f>
        <v>235.32</v>
      </c>
      <c r="H8" s="344">
        <f>'Cotação INTERNET'!AS11</f>
        <v>363.61</v>
      </c>
      <c r="I8" s="353">
        <f>AVERAGE(G8:H8)</f>
        <v>299.47000000000003</v>
      </c>
    </row>
    <row r="9" spans="1:9" ht="51" customHeight="1" x14ac:dyDescent="0.25">
      <c r="A9" s="481" t="s">
        <v>191</v>
      </c>
      <c r="B9" s="482"/>
      <c r="C9" s="482"/>
      <c r="D9" s="482"/>
      <c r="E9" s="482"/>
      <c r="F9" s="482"/>
      <c r="G9" s="483"/>
      <c r="H9" s="376" t="s">
        <v>250</v>
      </c>
      <c r="I9" s="353">
        <f>SUM(I5:I8)/2/12</f>
        <v>63.17</v>
      </c>
    </row>
    <row r="10" spans="1:9" ht="72" customHeight="1" x14ac:dyDescent="0.25">
      <c r="A10" s="334" t="s">
        <v>217</v>
      </c>
      <c r="B10" s="342" t="s">
        <v>295</v>
      </c>
      <c r="C10" s="341">
        <v>427460</v>
      </c>
      <c r="D10" s="340" t="s">
        <v>294</v>
      </c>
      <c r="E10" s="339" t="s">
        <v>206</v>
      </c>
      <c r="F10" s="352">
        <v>1</v>
      </c>
      <c r="G10" s="351">
        <f>'Cotação Painel de Preços'!F8</f>
        <v>1656.26</v>
      </c>
      <c r="H10" s="336">
        <f>'Cotação INTERNET'!AS13</f>
        <v>1464.92</v>
      </c>
      <c r="I10" s="335">
        <f>AVERAGE(G10:H10)</f>
        <v>1560.59</v>
      </c>
    </row>
    <row r="11" spans="1:9" ht="72" customHeight="1" x14ac:dyDescent="0.25">
      <c r="A11" s="481" t="s">
        <v>309</v>
      </c>
      <c r="B11" s="482"/>
      <c r="C11" s="482"/>
      <c r="D11" s="482"/>
      <c r="E11" s="482"/>
      <c r="F11" s="482"/>
      <c r="G11" s="483"/>
      <c r="H11" s="376" t="s">
        <v>250</v>
      </c>
      <c r="I11" s="353">
        <f>I10/2/60</f>
        <v>13</v>
      </c>
    </row>
    <row r="12" spans="1:9" s="252" customFormat="1" ht="66" customHeight="1" x14ac:dyDescent="0.2">
      <c r="A12" s="334" t="s">
        <v>208</v>
      </c>
      <c r="B12" s="350" t="s">
        <v>213</v>
      </c>
      <c r="C12" s="349">
        <v>346190</v>
      </c>
      <c r="D12" s="348" t="s">
        <v>293</v>
      </c>
      <c r="E12" s="347" t="s">
        <v>206</v>
      </c>
      <c r="F12" s="346">
        <v>72</v>
      </c>
      <c r="G12" s="345">
        <f>'Cotação Painel de Preços'!F9</f>
        <v>1826.4</v>
      </c>
      <c r="H12" s="344">
        <f>'Cotação INTERNET'!AG23</f>
        <v>685.33</v>
      </c>
      <c r="I12" s="343">
        <f>AVERAGE(G12:H12)</f>
        <v>1255.8699999999999</v>
      </c>
    </row>
    <row r="13" spans="1:9" s="252" customFormat="1" ht="54" customHeight="1" x14ac:dyDescent="0.2">
      <c r="A13" s="334" t="s">
        <v>208</v>
      </c>
      <c r="B13" s="342" t="s">
        <v>211</v>
      </c>
      <c r="C13" s="341">
        <v>150734</v>
      </c>
      <c r="D13" s="340" t="s">
        <v>292</v>
      </c>
      <c r="E13" s="339" t="s">
        <v>291</v>
      </c>
      <c r="F13" s="338">
        <v>100</v>
      </c>
      <c r="G13" s="337">
        <f>'Cotação Painel de Preços'!F10</f>
        <v>15970</v>
      </c>
      <c r="H13" s="336">
        <f>'Cotação INTERNET'!AG25</f>
        <v>8319.33</v>
      </c>
      <c r="I13" s="335">
        <f>AVERAGE(G13:H13)</f>
        <v>12144.67</v>
      </c>
    </row>
    <row r="14" spans="1:9" s="252" customFormat="1" ht="60.75" thickBot="1" x14ac:dyDescent="0.25">
      <c r="A14" s="377" t="s">
        <v>208</v>
      </c>
      <c r="B14" s="380" t="s">
        <v>207</v>
      </c>
      <c r="C14" s="381">
        <v>456249</v>
      </c>
      <c r="D14" s="382" t="s">
        <v>290</v>
      </c>
      <c r="E14" s="383" t="s">
        <v>206</v>
      </c>
      <c r="F14" s="384">
        <v>4</v>
      </c>
      <c r="G14" s="385">
        <f>'Cotação Painel de Preços'!F11</f>
        <v>41.56</v>
      </c>
      <c r="H14" s="333">
        <f>'Cotação INTERNET'!AG27</f>
        <v>177.96</v>
      </c>
      <c r="I14" s="332">
        <f>AVERAGE(G14:H14)</f>
        <v>109.76</v>
      </c>
    </row>
    <row r="15" spans="1:9" s="252" customFormat="1" ht="15.75" thickBot="1" x14ac:dyDescent="0.25">
      <c r="A15" s="484" t="s">
        <v>310</v>
      </c>
      <c r="B15" s="485"/>
      <c r="C15" s="485"/>
      <c r="D15" s="485"/>
      <c r="E15" s="485"/>
      <c r="F15" s="485"/>
      <c r="G15" s="486"/>
      <c r="H15" s="376" t="s">
        <v>250</v>
      </c>
      <c r="I15" s="353">
        <f>SUM(I12:I13,I14)/2/12</f>
        <v>562.92999999999995</v>
      </c>
    </row>
    <row r="16" spans="1:9" s="252" customFormat="1" ht="19.5" customHeight="1" thickBot="1" x14ac:dyDescent="0.25">
      <c r="A16" s="378" t="s">
        <v>289</v>
      </c>
      <c r="B16" s="487"/>
      <c r="C16" s="488"/>
      <c r="D16" s="488"/>
      <c r="E16" s="488"/>
      <c r="F16" s="488"/>
      <c r="G16" s="488"/>
      <c r="H16" s="489"/>
      <c r="I16" s="379">
        <f>SUM(I12:I14)</f>
        <v>13510.3</v>
      </c>
    </row>
    <row r="17" spans="1:9" s="252" customFormat="1" x14ac:dyDescent="0.2">
      <c r="C17" s="257"/>
    </row>
    <row r="18" spans="1:9" s="252" customFormat="1" ht="15.75" x14ac:dyDescent="0.2">
      <c r="A18" s="329" t="s">
        <v>203</v>
      </c>
      <c r="B18" s="328"/>
      <c r="C18" s="327"/>
      <c r="D18" s="326"/>
    </row>
    <row r="19" spans="1:9" s="252" customFormat="1" ht="15.75" x14ac:dyDescent="0.2">
      <c r="A19" s="324" t="s">
        <v>288</v>
      </c>
      <c r="B19" s="324"/>
      <c r="C19" s="331"/>
      <c r="D19" s="324"/>
    </row>
    <row r="20" spans="1:9" s="252" customFormat="1" ht="15.75" x14ac:dyDescent="0.2">
      <c r="A20" s="142" t="s">
        <v>287</v>
      </c>
      <c r="B20" s="142"/>
      <c r="C20" s="323"/>
      <c r="D20" s="142"/>
    </row>
    <row r="21" spans="1:9" s="252" customFormat="1" ht="15" customHeight="1" x14ac:dyDescent="0.2">
      <c r="A21" s="142" t="s">
        <v>286</v>
      </c>
      <c r="B21" s="142"/>
      <c r="C21" s="323"/>
      <c r="D21" s="142"/>
      <c r="E21" s="258"/>
      <c r="F21" s="257"/>
      <c r="I21" s="330"/>
    </row>
    <row r="22" spans="1:9" s="252" customFormat="1" ht="15.75" x14ac:dyDescent="0.2">
      <c r="A22" s="142" t="s">
        <v>285</v>
      </c>
      <c r="B22" s="142"/>
      <c r="C22" s="323"/>
      <c r="D22" s="142"/>
      <c r="E22" s="258"/>
      <c r="F22" s="257"/>
      <c r="I22" s="325"/>
    </row>
    <row r="23" spans="1:9" s="252" customFormat="1" ht="15.75" x14ac:dyDescent="0.2">
      <c r="A23" s="142" t="s">
        <v>284</v>
      </c>
      <c r="B23" s="142"/>
      <c r="C23" s="323"/>
      <c r="D23" s="142"/>
      <c r="E23" s="258"/>
      <c r="F23" s="257"/>
      <c r="I23" s="325"/>
    </row>
    <row r="24" spans="1:9" s="252" customFormat="1" ht="15.75" x14ac:dyDescent="0.2">
      <c r="A24" s="142" t="s">
        <v>283</v>
      </c>
      <c r="B24" s="142"/>
      <c r="C24" s="323"/>
      <c r="D24" s="142"/>
      <c r="E24" s="258"/>
      <c r="F24" s="257"/>
      <c r="I24" s="325"/>
    </row>
    <row r="25" spans="1:9" s="252" customFormat="1" ht="15.75" x14ac:dyDescent="0.2">
      <c r="A25" s="142" t="s">
        <v>282</v>
      </c>
      <c r="B25" s="142"/>
      <c r="C25" s="323"/>
      <c r="D25" s="142"/>
      <c r="E25" s="258"/>
      <c r="F25" s="257"/>
      <c r="I25" s="325"/>
    </row>
    <row r="26" spans="1:9" s="252" customFormat="1" ht="15.75" x14ac:dyDescent="0.2">
      <c r="A26" s="142" t="s">
        <v>281</v>
      </c>
      <c r="B26" s="142"/>
      <c r="C26" s="323"/>
      <c r="D26" s="142"/>
      <c r="E26" s="258"/>
      <c r="F26" s="257"/>
      <c r="I26" s="325"/>
    </row>
    <row r="27" spans="1:9" s="252" customFormat="1" ht="15.75" x14ac:dyDescent="0.2">
      <c r="A27" s="142" t="s">
        <v>280</v>
      </c>
      <c r="B27" s="142"/>
      <c r="C27" s="323"/>
      <c r="D27" s="142"/>
      <c r="E27" s="258"/>
      <c r="F27" s="257"/>
      <c r="I27" s="325"/>
    </row>
    <row r="28" spans="1:9" s="252" customFormat="1" ht="15.75" x14ac:dyDescent="0.2">
      <c r="A28" s="142" t="s">
        <v>311</v>
      </c>
      <c r="B28" s="142"/>
      <c r="C28" s="323"/>
      <c r="D28" s="142"/>
      <c r="E28" s="258"/>
      <c r="F28" s="257"/>
      <c r="I28" s="325"/>
    </row>
    <row r="29" spans="1:9" ht="15.75" x14ac:dyDescent="0.25">
      <c r="A29" s="329"/>
      <c r="B29" s="328"/>
      <c r="C29" s="327"/>
      <c r="D29" s="326"/>
      <c r="I29" s="325"/>
    </row>
    <row r="30" spans="1:9" ht="15.75" x14ac:dyDescent="0.25">
      <c r="A30" s="324" t="s">
        <v>279</v>
      </c>
      <c r="B30" s="142"/>
      <c r="C30" s="323"/>
      <c r="D30" s="142"/>
      <c r="E30" s="252"/>
      <c r="F30" s="252"/>
    </row>
    <row r="31" spans="1:9" ht="15.75" x14ac:dyDescent="0.25">
      <c r="A31" s="142" t="s">
        <v>278</v>
      </c>
      <c r="B31" s="142"/>
      <c r="C31" s="323"/>
      <c r="D31" s="142"/>
      <c r="E31" s="252"/>
      <c r="F31" s="252"/>
    </row>
    <row r="32" spans="1:9" ht="15.75" x14ac:dyDescent="0.25">
      <c r="A32" s="142" t="s">
        <v>277</v>
      </c>
      <c r="B32" s="142"/>
      <c r="C32" s="323"/>
      <c r="D32" s="142"/>
      <c r="E32" s="252"/>
      <c r="F32" s="252"/>
    </row>
    <row r="33" spans="1:6" x14ac:dyDescent="0.25">
      <c r="A33" s="252"/>
      <c r="B33" s="252"/>
      <c r="C33" s="257"/>
      <c r="D33" s="252"/>
      <c r="E33" s="252"/>
      <c r="F33" s="252"/>
    </row>
  </sheetData>
  <mergeCells count="14">
    <mergeCell ref="A2:I2"/>
    <mergeCell ref="A3:A4"/>
    <mergeCell ref="B3:B4"/>
    <mergeCell ref="D3:D4"/>
    <mergeCell ref="E3:E4"/>
    <mergeCell ref="F3:F4"/>
    <mergeCell ref="H3:H4"/>
    <mergeCell ref="I3:I4"/>
    <mergeCell ref="G3:G4"/>
    <mergeCell ref="A9:G9"/>
    <mergeCell ref="A11:G11"/>
    <mergeCell ref="A15:G15"/>
    <mergeCell ref="B16:H16"/>
    <mergeCell ref="C3:C4"/>
  </mergeCells>
  <pageMargins left="0.51180599999999998" right="0.51180599999999998" top="0.78749999999999998" bottom="0.78749999999999998" header="0.315278" footer="0.315278"/>
  <pageSetup paperSize="9" fitToWidth="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election activeCell="H9" sqref="H9"/>
    </sheetView>
  </sheetViews>
  <sheetFormatPr defaultRowHeight="15" x14ac:dyDescent="0.25"/>
  <cols>
    <col min="1" max="1" width="12.5703125" style="139" customWidth="1"/>
    <col min="2" max="2" width="25" style="139" customWidth="1"/>
    <col min="3" max="3" width="9.140625" style="139"/>
    <col min="4" max="4" width="16.7109375" style="139" customWidth="1"/>
    <col min="5" max="5" width="12.140625" style="139" customWidth="1"/>
    <col min="6" max="6" width="14.28515625" style="139" customWidth="1"/>
    <col min="7" max="7" width="11.42578125" style="139" customWidth="1"/>
    <col min="8" max="8" width="10.85546875" style="139" customWidth="1"/>
    <col min="9" max="9" width="29.42578125" style="139" customWidth="1"/>
    <col min="10" max="10" width="40.5703125" style="139" customWidth="1"/>
    <col min="11" max="16384" width="9.140625" style="139"/>
  </cols>
  <sheetData>
    <row r="1" spans="1:10" ht="19.5" thickBot="1" x14ac:dyDescent="0.3">
      <c r="A1" s="207" t="s">
        <v>242</v>
      </c>
      <c r="B1" s="206"/>
      <c r="C1" s="205"/>
      <c r="D1" s="205"/>
      <c r="E1" s="205"/>
      <c r="F1" s="205"/>
      <c r="G1" s="205"/>
      <c r="H1" s="525"/>
      <c r="I1" s="525"/>
      <c r="J1" s="526"/>
    </row>
    <row r="2" spans="1:10" x14ac:dyDescent="0.25">
      <c r="A2" s="511" t="s">
        <v>241</v>
      </c>
      <c r="B2" s="513" t="s">
        <v>240</v>
      </c>
      <c r="C2" s="515" t="s">
        <v>239</v>
      </c>
      <c r="D2" s="517" t="s">
        <v>238</v>
      </c>
      <c r="E2" s="519" t="s">
        <v>237</v>
      </c>
      <c r="F2" s="527" t="s">
        <v>236</v>
      </c>
      <c r="G2" s="529" t="s">
        <v>235</v>
      </c>
      <c r="H2" s="521" t="s">
        <v>234</v>
      </c>
      <c r="I2" s="521" t="s">
        <v>233</v>
      </c>
      <c r="J2" s="523" t="s">
        <v>232</v>
      </c>
    </row>
    <row r="3" spans="1:10" ht="42.75" customHeight="1" thickBot="1" x14ac:dyDescent="0.3">
      <c r="A3" s="512"/>
      <c r="B3" s="514"/>
      <c r="C3" s="516"/>
      <c r="D3" s="518"/>
      <c r="E3" s="520"/>
      <c r="F3" s="528"/>
      <c r="G3" s="530"/>
      <c r="H3" s="522"/>
      <c r="I3" s="522"/>
      <c r="J3" s="524"/>
    </row>
    <row r="4" spans="1:10" ht="18.75" customHeight="1" x14ac:dyDescent="0.25">
      <c r="A4" s="189" t="s">
        <v>231</v>
      </c>
      <c r="B4" s="204" t="s">
        <v>230</v>
      </c>
      <c r="C4" s="203" t="s">
        <v>206</v>
      </c>
      <c r="D4" s="202">
        <v>12</v>
      </c>
      <c r="E4" s="200">
        <v>16.82</v>
      </c>
      <c r="F4" s="200">
        <f t="shared" ref="F4:F11" si="0">D4*E4</f>
        <v>201.84</v>
      </c>
      <c r="G4" s="201">
        <v>18.39</v>
      </c>
      <c r="H4" s="200">
        <v>8.4</v>
      </c>
      <c r="I4" s="199" t="s">
        <v>226</v>
      </c>
      <c r="J4" s="198" t="s">
        <v>229</v>
      </c>
    </row>
    <row r="5" spans="1:10" ht="18.75" customHeight="1" x14ac:dyDescent="0.25">
      <c r="A5" s="189" t="s">
        <v>228</v>
      </c>
      <c r="B5" s="197" t="s">
        <v>227</v>
      </c>
      <c r="C5" s="187" t="s">
        <v>206</v>
      </c>
      <c r="D5" s="196">
        <v>8</v>
      </c>
      <c r="E5" s="168">
        <v>29.88</v>
      </c>
      <c r="F5" s="168">
        <f t="shared" si="0"/>
        <v>239.04</v>
      </c>
      <c r="G5" s="186">
        <v>28.5</v>
      </c>
      <c r="H5" s="168">
        <v>23.5</v>
      </c>
      <c r="I5" s="167" t="s">
        <v>226</v>
      </c>
      <c r="J5" s="185" t="s">
        <v>225</v>
      </c>
    </row>
    <row r="6" spans="1:10" ht="18.75" customHeight="1" x14ac:dyDescent="0.25">
      <c r="A6" s="189" t="s">
        <v>224</v>
      </c>
      <c r="B6" s="195" t="s">
        <v>223</v>
      </c>
      <c r="C6" s="194" t="s">
        <v>206</v>
      </c>
      <c r="D6" s="193">
        <v>8</v>
      </c>
      <c r="E6" s="191">
        <v>35.119999999999997</v>
      </c>
      <c r="F6" s="158">
        <f t="shared" si="0"/>
        <v>280.95999999999998</v>
      </c>
      <c r="G6" s="192">
        <v>25.13</v>
      </c>
      <c r="H6" s="191">
        <v>22.22</v>
      </c>
      <c r="I6" s="157" t="s">
        <v>219</v>
      </c>
      <c r="J6" s="190" t="s">
        <v>222</v>
      </c>
    </row>
    <row r="7" spans="1:10" ht="18.75" customHeight="1" x14ac:dyDescent="0.25">
      <c r="A7" s="189" t="s">
        <v>221</v>
      </c>
      <c r="B7" s="188" t="s">
        <v>220</v>
      </c>
      <c r="C7" s="187" t="s">
        <v>206</v>
      </c>
      <c r="D7" s="172">
        <v>4</v>
      </c>
      <c r="E7" s="168">
        <v>58.83</v>
      </c>
      <c r="F7" s="168">
        <f t="shared" si="0"/>
        <v>235.32</v>
      </c>
      <c r="G7" s="186">
        <v>57.73</v>
      </c>
      <c r="H7" s="168">
        <v>45.88</v>
      </c>
      <c r="I7" s="167" t="s">
        <v>219</v>
      </c>
      <c r="J7" s="185" t="s">
        <v>218</v>
      </c>
    </row>
    <row r="8" spans="1:10" ht="18.75" customHeight="1" thickBot="1" x14ac:dyDescent="0.3">
      <c r="A8" s="184" t="s">
        <v>217</v>
      </c>
      <c r="B8" s="183" t="s">
        <v>216</v>
      </c>
      <c r="C8" s="182" t="s">
        <v>206</v>
      </c>
      <c r="D8" s="181">
        <v>1</v>
      </c>
      <c r="E8" s="178">
        <v>1656.26</v>
      </c>
      <c r="F8" s="180">
        <f t="shared" si="0"/>
        <v>1656.26</v>
      </c>
      <c r="G8" s="179">
        <v>1488.01</v>
      </c>
      <c r="H8" s="178">
        <v>1199</v>
      </c>
      <c r="I8" s="177" t="s">
        <v>215</v>
      </c>
      <c r="J8" s="176" t="s">
        <v>214</v>
      </c>
    </row>
    <row r="9" spans="1:10" x14ac:dyDescent="0.25">
      <c r="A9" s="175" t="s">
        <v>208</v>
      </c>
      <c r="B9" s="174" t="s">
        <v>213</v>
      </c>
      <c r="C9" s="173" t="s">
        <v>206</v>
      </c>
      <c r="D9" s="172">
        <v>80</v>
      </c>
      <c r="E9" s="171">
        <v>22.83</v>
      </c>
      <c r="F9" s="170">
        <f t="shared" si="0"/>
        <v>1826.4</v>
      </c>
      <c r="G9" s="169">
        <v>5.6</v>
      </c>
      <c r="H9" s="168">
        <v>1.61</v>
      </c>
      <c r="I9" s="167" t="s">
        <v>205</v>
      </c>
      <c r="J9" s="166" t="s">
        <v>212</v>
      </c>
    </row>
    <row r="10" spans="1:10" x14ac:dyDescent="0.25">
      <c r="A10" s="165" t="s">
        <v>208</v>
      </c>
      <c r="B10" s="164" t="s">
        <v>211</v>
      </c>
      <c r="C10" s="163" t="s">
        <v>210</v>
      </c>
      <c r="D10" s="162">
        <v>1000</v>
      </c>
      <c r="E10" s="161">
        <v>15.97</v>
      </c>
      <c r="F10" s="160">
        <f t="shared" si="0"/>
        <v>15970</v>
      </c>
      <c r="G10" s="159">
        <v>5.25</v>
      </c>
      <c r="H10" s="158">
        <v>3.4</v>
      </c>
      <c r="I10" s="157" t="s">
        <v>205</v>
      </c>
      <c r="J10" s="156" t="s">
        <v>209</v>
      </c>
    </row>
    <row r="11" spans="1:10" ht="15.75" thickBot="1" x14ac:dyDescent="0.3">
      <c r="A11" s="155" t="s">
        <v>208</v>
      </c>
      <c r="B11" s="154" t="s">
        <v>207</v>
      </c>
      <c r="C11" s="153" t="s">
        <v>206</v>
      </c>
      <c r="D11" s="152">
        <v>4</v>
      </c>
      <c r="E11" s="151">
        <v>10.39</v>
      </c>
      <c r="F11" s="150">
        <f t="shared" si="0"/>
        <v>41.56</v>
      </c>
      <c r="G11" s="149">
        <v>8.35</v>
      </c>
      <c r="H11" s="148">
        <v>3.99</v>
      </c>
      <c r="I11" s="147" t="s">
        <v>205</v>
      </c>
      <c r="J11" s="146" t="s">
        <v>204</v>
      </c>
    </row>
    <row r="12" spans="1:10" ht="15.75" x14ac:dyDescent="0.25">
      <c r="A12" s="145"/>
      <c r="B12" s="140"/>
      <c r="C12" s="140"/>
      <c r="D12" s="140"/>
      <c r="E12" s="140"/>
      <c r="F12" s="140"/>
      <c r="G12" s="140"/>
      <c r="H12" s="140"/>
      <c r="I12" s="140"/>
      <c r="J12" s="140"/>
    </row>
    <row r="13" spans="1:10" ht="15.75" x14ac:dyDescent="0.25">
      <c r="A13" s="144" t="s">
        <v>203</v>
      </c>
      <c r="B13" s="143"/>
      <c r="C13" s="143"/>
      <c r="D13" s="143"/>
      <c r="E13" s="143"/>
      <c r="F13" s="143"/>
      <c r="G13" s="143"/>
      <c r="H13" s="143"/>
      <c r="I13" s="143"/>
      <c r="J13" s="143"/>
    </row>
    <row r="14" spans="1:10" ht="15.75" x14ac:dyDescent="0.25">
      <c r="A14" s="142" t="s">
        <v>202</v>
      </c>
      <c r="B14" s="142"/>
      <c r="C14" s="142"/>
      <c r="D14" s="142"/>
      <c r="E14" s="141"/>
      <c r="F14" s="141"/>
      <c r="G14" s="141"/>
      <c r="H14" s="141"/>
      <c r="I14" s="141"/>
      <c r="J14" s="141"/>
    </row>
    <row r="15" spans="1:10" ht="15.75" x14ac:dyDescent="0.25">
      <c r="A15" s="141" t="s">
        <v>201</v>
      </c>
      <c r="B15" s="141"/>
      <c r="C15" s="141"/>
      <c r="D15" s="141"/>
      <c r="E15" s="141"/>
      <c r="F15" s="141"/>
      <c r="G15" s="141"/>
      <c r="H15" s="141"/>
      <c r="I15" s="141"/>
      <c r="J15" s="141"/>
    </row>
    <row r="18" spans="1:10" x14ac:dyDescent="0.25">
      <c r="A18" s="140"/>
      <c r="B18" s="140"/>
      <c r="C18" s="140"/>
      <c r="D18" s="140"/>
      <c r="E18" s="140"/>
      <c r="F18" s="140"/>
      <c r="G18" s="140"/>
      <c r="H18" s="140"/>
      <c r="I18" s="140"/>
      <c r="J18" s="140"/>
    </row>
  </sheetData>
  <mergeCells count="11">
    <mergeCell ref="H2:H3"/>
    <mergeCell ref="I2:I3"/>
    <mergeCell ref="J2:J3"/>
    <mergeCell ref="H1:J1"/>
    <mergeCell ref="F2:F3"/>
    <mergeCell ref="G2:G3"/>
    <mergeCell ref="A2:A3"/>
    <mergeCell ref="B2:B3"/>
    <mergeCell ref="C2:C3"/>
    <mergeCell ref="D2:D3"/>
    <mergeCell ref="E2:E3"/>
  </mergeCells>
  <pageMargins left="0.511811024" right="0.511811024" top="0.78740157499999996" bottom="0.78740157499999996" header="0.31496062000000002" footer="0.31496062000000002"/>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33"/>
  <sheetViews>
    <sheetView zoomScale="75" zoomScaleNormal="75" workbookViewId="0">
      <selection activeCell="D11" sqref="D11"/>
    </sheetView>
  </sheetViews>
  <sheetFormatPr defaultRowHeight="15" x14ac:dyDescent="0.25"/>
  <cols>
    <col min="1" max="1" width="9.42578125" style="139" customWidth="1"/>
    <col min="2" max="2" width="13.5703125" style="139" customWidth="1"/>
    <col min="3" max="3" width="10.7109375" style="208" customWidth="1"/>
    <col min="4" max="4" width="9.140625" style="139"/>
    <col min="5" max="5" width="11.7109375" style="139" customWidth="1"/>
    <col min="6" max="6" width="6.7109375" style="139" customWidth="1"/>
    <col min="7" max="7" width="11.7109375" style="139" customWidth="1"/>
    <col min="8" max="8" width="13.140625" style="139" customWidth="1"/>
    <col min="9" max="9" width="6.7109375" style="139" customWidth="1"/>
    <col min="10" max="10" width="11.7109375" style="139" customWidth="1"/>
    <col min="11" max="11" width="12.7109375" style="139" customWidth="1"/>
    <col min="12" max="12" width="6.7109375" style="139" customWidth="1"/>
    <col min="13" max="13" width="11.7109375" style="139" customWidth="1"/>
    <col min="14" max="14" width="12.7109375" style="139" customWidth="1"/>
    <col min="15" max="15" width="6.7109375" style="139" customWidth="1"/>
    <col min="16" max="16" width="11.7109375" style="139" customWidth="1"/>
    <col min="17" max="17" width="12.7109375" style="139" customWidth="1"/>
    <col min="18" max="18" width="7.140625" style="139" customWidth="1"/>
    <col min="19" max="19" width="11.7109375" style="139" customWidth="1"/>
    <col min="20" max="20" width="12.7109375" style="139" customWidth="1"/>
    <col min="21" max="21" width="6.7109375" style="139" customWidth="1"/>
    <col min="22" max="22" width="11.7109375" style="139" customWidth="1"/>
    <col min="23" max="23" width="12.7109375" style="139" customWidth="1"/>
    <col min="24" max="24" width="6.7109375" style="139" customWidth="1"/>
    <col min="25" max="25" width="11.7109375" style="139" customWidth="1"/>
    <col min="26" max="26" width="12.7109375" style="139" customWidth="1"/>
    <col min="27" max="27" width="6.7109375" style="139" customWidth="1"/>
    <col min="28" max="28" width="11.7109375" style="139" customWidth="1"/>
    <col min="29" max="29" width="12.7109375" style="139" customWidth="1"/>
    <col min="30" max="30" width="6.7109375" style="139" customWidth="1"/>
    <col min="31" max="31" width="11.7109375" style="139" customWidth="1"/>
    <col min="32" max="32" width="12.7109375" style="139" customWidth="1"/>
    <col min="33" max="33" width="8" style="139" customWidth="1"/>
    <col min="34" max="34" width="15.140625" style="139" customWidth="1"/>
    <col min="35" max="35" width="12.7109375" style="139" customWidth="1"/>
    <col min="36" max="36" width="6.7109375" style="139" customWidth="1"/>
    <col min="37" max="37" width="14.5703125" style="139" customWidth="1"/>
    <col min="38" max="38" width="12.7109375" style="139" customWidth="1"/>
    <col min="39" max="39" width="7.42578125" style="139" customWidth="1"/>
    <col min="40" max="40" width="14.7109375" style="139" customWidth="1"/>
    <col min="41" max="41" width="12.7109375" style="139" customWidth="1"/>
    <col min="42" max="42" width="10" style="139" customWidth="1"/>
    <col min="43" max="44" width="12.7109375" style="139" customWidth="1"/>
    <col min="45" max="45" width="19" style="139" customWidth="1"/>
    <col min="46" max="50" width="9.140625" style="139"/>
    <col min="51" max="51" width="14.28515625" style="139" customWidth="1"/>
    <col min="52" max="16384" width="9.140625" style="139"/>
  </cols>
  <sheetData>
    <row r="1" spans="1:45" ht="15.75" thickBot="1" x14ac:dyDescent="0.3">
      <c r="A1" s="252"/>
      <c r="B1" s="259"/>
      <c r="C1" s="258"/>
      <c r="D1" s="258"/>
      <c r="E1" s="257"/>
      <c r="F1" s="257"/>
      <c r="G1" s="257"/>
      <c r="H1" s="257"/>
      <c r="I1" s="257"/>
      <c r="J1" s="257"/>
      <c r="K1" s="257"/>
      <c r="L1" s="257"/>
      <c r="M1" s="257"/>
      <c r="N1" s="257"/>
      <c r="O1" s="252"/>
      <c r="P1" s="252"/>
      <c r="Q1" s="252"/>
      <c r="R1" s="252"/>
      <c r="S1" s="252"/>
      <c r="T1" s="252"/>
      <c r="U1" s="252"/>
      <c r="V1" s="252"/>
      <c r="W1" s="252"/>
      <c r="X1" s="252"/>
      <c r="Y1" s="252"/>
      <c r="Z1" s="252"/>
      <c r="AA1" s="252"/>
      <c r="AB1" s="252"/>
      <c r="AC1" s="252"/>
      <c r="AD1" s="252"/>
      <c r="AE1" s="252"/>
      <c r="AF1" s="252"/>
      <c r="AH1" s="252"/>
      <c r="AI1" s="252"/>
      <c r="AJ1" s="321"/>
      <c r="AK1" s="320"/>
      <c r="AL1" s="319"/>
      <c r="AM1" s="254"/>
      <c r="AN1" s="253"/>
      <c r="AO1" s="253"/>
      <c r="AP1" s="253"/>
      <c r="AQ1" s="253"/>
      <c r="AR1" s="253"/>
      <c r="AS1" s="252"/>
    </row>
    <row r="2" spans="1:45" ht="19.5" thickBot="1" x14ac:dyDescent="0.3">
      <c r="A2" s="681" t="s">
        <v>262</v>
      </c>
      <c r="B2" s="682"/>
      <c r="C2" s="682"/>
      <c r="D2" s="682"/>
      <c r="E2" s="682"/>
      <c r="F2" s="682"/>
      <c r="G2" s="682"/>
      <c r="H2" s="682"/>
      <c r="I2" s="682"/>
      <c r="J2" s="682"/>
      <c r="K2" s="682"/>
      <c r="L2" s="251"/>
      <c r="M2" s="251"/>
      <c r="N2" s="251"/>
      <c r="O2" s="251"/>
      <c r="P2" s="251"/>
      <c r="Q2" s="251"/>
      <c r="R2" s="251"/>
      <c r="S2" s="251"/>
      <c r="T2" s="251"/>
      <c r="U2" s="251"/>
      <c r="V2" s="251"/>
      <c r="W2" s="251"/>
      <c r="X2" s="251"/>
      <c r="Y2" s="251"/>
      <c r="Z2" s="251"/>
      <c r="AA2" s="251"/>
      <c r="AB2" s="251"/>
      <c r="AC2" s="251"/>
      <c r="AD2" s="251"/>
      <c r="AE2" s="251"/>
      <c r="AF2" s="251"/>
      <c r="AG2" s="251"/>
      <c r="AH2" s="251"/>
      <c r="AI2" s="251"/>
      <c r="AJ2" s="251"/>
      <c r="AK2" s="251"/>
      <c r="AL2" s="251"/>
      <c r="AM2" s="318"/>
      <c r="AN2" s="318"/>
      <c r="AO2" s="318"/>
      <c r="AP2" s="318"/>
      <c r="AQ2" s="318"/>
      <c r="AR2" s="318"/>
      <c r="AS2" s="317"/>
    </row>
    <row r="3" spans="1:45" ht="30.75" customHeight="1" x14ac:dyDescent="0.25">
      <c r="A3" s="716" t="s">
        <v>241</v>
      </c>
      <c r="B3" s="718" t="s">
        <v>240</v>
      </c>
      <c r="C3" s="718" t="s">
        <v>261</v>
      </c>
      <c r="D3" s="704" t="s">
        <v>239</v>
      </c>
      <c r="E3" s="705" t="s">
        <v>238</v>
      </c>
      <c r="F3" s="715" t="s">
        <v>276</v>
      </c>
      <c r="G3" s="686"/>
      <c r="H3" s="687"/>
      <c r="I3" s="688" t="s">
        <v>275</v>
      </c>
      <c r="J3" s="689"/>
      <c r="K3" s="690"/>
      <c r="L3" s="691" t="s">
        <v>274</v>
      </c>
      <c r="M3" s="692"/>
      <c r="N3" s="692"/>
      <c r="O3" s="621" t="s">
        <v>273</v>
      </c>
      <c r="P3" s="622"/>
      <c r="Q3" s="623"/>
      <c r="R3" s="621" t="s">
        <v>272</v>
      </c>
      <c r="S3" s="622"/>
      <c r="T3" s="623"/>
      <c r="U3" s="621" t="s">
        <v>271</v>
      </c>
      <c r="V3" s="622"/>
      <c r="W3" s="623"/>
      <c r="X3" s="619" t="s">
        <v>270</v>
      </c>
      <c r="Y3" s="619"/>
      <c r="Z3" s="620"/>
      <c r="AA3" s="676" t="s">
        <v>269</v>
      </c>
      <c r="AB3" s="677"/>
      <c r="AC3" s="720"/>
      <c r="AD3" s="698" t="s">
        <v>255</v>
      </c>
      <c r="AE3" s="699"/>
      <c r="AF3" s="700"/>
      <c r="AG3" s="701" t="s">
        <v>268</v>
      </c>
      <c r="AH3" s="702"/>
      <c r="AI3" s="703"/>
      <c r="AJ3" s="701" t="s">
        <v>257</v>
      </c>
      <c r="AK3" s="702"/>
      <c r="AL3" s="703"/>
      <c r="AM3" s="740" t="s">
        <v>267</v>
      </c>
      <c r="AN3" s="741"/>
      <c r="AO3" s="741"/>
      <c r="AP3" s="773" t="s">
        <v>266</v>
      </c>
      <c r="AQ3" s="774"/>
      <c r="AR3" s="775"/>
      <c r="AS3" s="763" t="s">
        <v>252</v>
      </c>
    </row>
    <row r="4" spans="1:45" ht="33.75" customHeight="1" thickBot="1" x14ac:dyDescent="0.3">
      <c r="A4" s="717"/>
      <c r="B4" s="514"/>
      <c r="C4" s="514"/>
      <c r="D4" s="516"/>
      <c r="E4" s="706"/>
      <c r="F4" s="243" t="s">
        <v>251</v>
      </c>
      <c r="G4" s="242" t="s">
        <v>192</v>
      </c>
      <c r="H4" s="244" t="s">
        <v>249</v>
      </c>
      <c r="I4" s="243" t="s">
        <v>251</v>
      </c>
      <c r="J4" s="242" t="s">
        <v>192</v>
      </c>
      <c r="K4" s="241" t="s">
        <v>249</v>
      </c>
      <c r="L4" s="239" t="s">
        <v>251</v>
      </c>
      <c r="M4" s="237" t="s">
        <v>250</v>
      </c>
      <c r="N4" s="236" t="s">
        <v>249</v>
      </c>
      <c r="O4" s="238" t="s">
        <v>251</v>
      </c>
      <c r="P4" s="237" t="s">
        <v>250</v>
      </c>
      <c r="Q4" s="240" t="s">
        <v>249</v>
      </c>
      <c r="R4" s="239" t="s">
        <v>251</v>
      </c>
      <c r="S4" s="237" t="s">
        <v>250</v>
      </c>
      <c r="T4" s="240" t="s">
        <v>249</v>
      </c>
      <c r="U4" s="239" t="s">
        <v>251</v>
      </c>
      <c r="V4" s="237" t="s">
        <v>250</v>
      </c>
      <c r="W4" s="313" t="s">
        <v>249</v>
      </c>
      <c r="X4" s="314" t="s">
        <v>251</v>
      </c>
      <c r="Y4" s="237" t="s">
        <v>250</v>
      </c>
      <c r="Z4" s="240" t="s">
        <v>249</v>
      </c>
      <c r="AA4" s="239" t="s">
        <v>251</v>
      </c>
      <c r="AB4" s="237" t="s">
        <v>250</v>
      </c>
      <c r="AC4" s="240" t="s">
        <v>249</v>
      </c>
      <c r="AD4" s="239" t="s">
        <v>251</v>
      </c>
      <c r="AE4" s="237" t="s">
        <v>250</v>
      </c>
      <c r="AF4" s="240" t="s">
        <v>249</v>
      </c>
      <c r="AG4" s="239" t="s">
        <v>251</v>
      </c>
      <c r="AH4" s="236" t="s">
        <v>250</v>
      </c>
      <c r="AI4" s="316" t="s">
        <v>249</v>
      </c>
      <c r="AJ4" s="315" t="s">
        <v>251</v>
      </c>
      <c r="AK4" s="314" t="s">
        <v>250</v>
      </c>
      <c r="AL4" s="313" t="s">
        <v>249</v>
      </c>
      <c r="AM4" s="312" t="s">
        <v>251</v>
      </c>
      <c r="AN4" s="311" t="s">
        <v>250</v>
      </c>
      <c r="AO4" s="310" t="s">
        <v>249</v>
      </c>
      <c r="AP4" s="309" t="s">
        <v>265</v>
      </c>
      <c r="AQ4" s="308" t="s">
        <v>264</v>
      </c>
      <c r="AR4" s="307" t="s">
        <v>193</v>
      </c>
      <c r="AS4" s="764"/>
    </row>
    <row r="5" spans="1:45" ht="41.25" customHeight="1" x14ac:dyDescent="0.25">
      <c r="A5" s="645" t="s">
        <v>231</v>
      </c>
      <c r="B5" s="273" t="s">
        <v>230</v>
      </c>
      <c r="C5" s="271" t="s">
        <v>246</v>
      </c>
      <c r="D5" s="271" t="s">
        <v>206</v>
      </c>
      <c r="E5" s="270">
        <v>12</v>
      </c>
      <c r="F5" s="707">
        <v>12</v>
      </c>
      <c r="G5" s="306">
        <v>20.97</v>
      </c>
      <c r="H5" s="708">
        <f>F5*G5+G6</f>
        <v>257.11</v>
      </c>
      <c r="I5" s="709">
        <v>12</v>
      </c>
      <c r="J5" s="306">
        <v>59.9</v>
      </c>
      <c r="K5" s="710">
        <f>I5*J5+J6</f>
        <v>728.49</v>
      </c>
      <c r="L5" s="711">
        <v>12</v>
      </c>
      <c r="M5" s="305">
        <v>32.5</v>
      </c>
      <c r="N5" s="546">
        <f>L5*M5+M6</f>
        <v>410.7</v>
      </c>
      <c r="O5" s="713"/>
      <c r="P5" s="544"/>
      <c r="Q5" s="546"/>
      <c r="R5" s="711"/>
      <c r="S5" s="544"/>
      <c r="T5" s="546"/>
      <c r="U5" s="711"/>
      <c r="V5" s="544"/>
      <c r="W5" s="719"/>
      <c r="X5" s="711"/>
      <c r="Y5" s="544"/>
      <c r="Z5" s="546"/>
      <c r="AA5" s="713"/>
      <c r="AB5" s="544"/>
      <c r="AC5" s="719"/>
      <c r="AD5" s="711"/>
      <c r="AE5" s="544"/>
      <c r="AF5" s="546"/>
      <c r="AG5" s="304"/>
      <c r="AH5" s="303"/>
      <c r="AI5" s="548"/>
      <c r="AJ5" s="554"/>
      <c r="AK5" s="302"/>
      <c r="AL5" s="301"/>
      <c r="AM5" s="739"/>
      <c r="AN5" s="759"/>
      <c r="AO5" s="758"/>
      <c r="AP5" s="776"/>
      <c r="AQ5" s="759"/>
      <c r="AR5" s="758"/>
      <c r="AS5" s="656">
        <f>AVERAGE(H5,K5,N5,Q5,T5,W5,Z5,AC5,AF5,AI5,AL5,AO5,AR5)</f>
        <v>465.43</v>
      </c>
    </row>
    <row r="6" spans="1:45" ht="15.75" thickBot="1" x14ac:dyDescent="0.3">
      <c r="A6" s="570"/>
      <c r="B6" s="651" t="s">
        <v>245</v>
      </c>
      <c r="C6" s="666"/>
      <c r="D6" s="666"/>
      <c r="E6" s="667"/>
      <c r="F6" s="606"/>
      <c r="G6" s="300">
        <v>5.47</v>
      </c>
      <c r="H6" s="605"/>
      <c r="I6" s="695"/>
      <c r="J6" s="300">
        <v>9.69</v>
      </c>
      <c r="K6" s="696"/>
      <c r="L6" s="712"/>
      <c r="M6" s="222">
        <v>20.7</v>
      </c>
      <c r="N6" s="547"/>
      <c r="O6" s="714"/>
      <c r="P6" s="545"/>
      <c r="Q6" s="547"/>
      <c r="R6" s="712"/>
      <c r="S6" s="545"/>
      <c r="T6" s="547"/>
      <c r="U6" s="712"/>
      <c r="V6" s="545"/>
      <c r="W6" s="566"/>
      <c r="X6" s="712"/>
      <c r="Y6" s="545"/>
      <c r="Z6" s="547"/>
      <c r="AA6" s="714"/>
      <c r="AB6" s="545"/>
      <c r="AC6" s="566"/>
      <c r="AD6" s="712"/>
      <c r="AE6" s="545"/>
      <c r="AF6" s="547"/>
      <c r="AG6" s="299"/>
      <c r="AH6" s="280"/>
      <c r="AI6" s="549"/>
      <c r="AJ6" s="555"/>
      <c r="AK6" s="279"/>
      <c r="AL6" s="278"/>
      <c r="AM6" s="639"/>
      <c r="AN6" s="637"/>
      <c r="AO6" s="635"/>
      <c r="AP6" s="777"/>
      <c r="AQ6" s="637"/>
      <c r="AR6" s="635"/>
      <c r="AS6" s="657"/>
    </row>
    <row r="7" spans="1:45" s="285" customFormat="1" ht="38.25" customHeight="1" x14ac:dyDescent="0.25">
      <c r="A7" s="663" t="s">
        <v>228</v>
      </c>
      <c r="B7" s="298" t="s">
        <v>227</v>
      </c>
      <c r="C7" s="297" t="s">
        <v>246</v>
      </c>
      <c r="D7" s="296" t="s">
        <v>206</v>
      </c>
      <c r="E7" s="295">
        <v>8</v>
      </c>
      <c r="F7" s="665"/>
      <c r="G7" s="552"/>
      <c r="H7" s="575"/>
      <c r="I7" s="658"/>
      <c r="J7" s="674"/>
      <c r="K7" s="697"/>
      <c r="L7" s="660"/>
      <c r="M7" s="552"/>
      <c r="N7" s="542"/>
      <c r="O7" s="659">
        <v>8</v>
      </c>
      <c r="P7" s="290">
        <v>33.9</v>
      </c>
      <c r="Q7" s="669">
        <f>O7*P7+P8</f>
        <v>291.62</v>
      </c>
      <c r="R7" s="660">
        <v>8</v>
      </c>
      <c r="S7" s="290">
        <v>68.599999999999994</v>
      </c>
      <c r="T7" s="669">
        <f>R7*S7+S8</f>
        <v>566.26</v>
      </c>
      <c r="U7" s="660">
        <v>8</v>
      </c>
      <c r="V7" s="290">
        <v>80</v>
      </c>
      <c r="W7" s="673">
        <f>U7*V7+V8</f>
        <v>664.8</v>
      </c>
      <c r="X7" s="660"/>
      <c r="Y7" s="552"/>
      <c r="Z7" s="553"/>
      <c r="AA7" s="659"/>
      <c r="AB7" s="552"/>
      <c r="AC7" s="673"/>
      <c r="AD7" s="660"/>
      <c r="AE7" s="552"/>
      <c r="AF7" s="553"/>
      <c r="AG7" s="294"/>
      <c r="AH7" s="293"/>
      <c r="AI7" s="723"/>
      <c r="AJ7" s="550"/>
      <c r="AK7" s="292"/>
      <c r="AL7" s="291"/>
      <c r="AM7" s="729"/>
      <c r="AN7" s="727"/>
      <c r="AO7" s="725"/>
      <c r="AP7" s="778"/>
      <c r="AQ7" s="727"/>
      <c r="AR7" s="725"/>
      <c r="AS7" s="721">
        <f>AVERAGE(H7,K7,N7,Q7,T7,W7,Z7,AC7,AF7,AI7,AL7,AO7,AR7)</f>
        <v>507.56</v>
      </c>
    </row>
    <row r="8" spans="1:45" s="285" customFormat="1" ht="15.75" thickBot="1" x14ac:dyDescent="0.3">
      <c r="A8" s="664"/>
      <c r="B8" s="670" t="s">
        <v>245</v>
      </c>
      <c r="C8" s="671"/>
      <c r="D8" s="671"/>
      <c r="E8" s="672"/>
      <c r="F8" s="665"/>
      <c r="G8" s="552"/>
      <c r="H8" s="575"/>
      <c r="I8" s="658"/>
      <c r="J8" s="674"/>
      <c r="K8" s="697"/>
      <c r="L8" s="660"/>
      <c r="M8" s="552"/>
      <c r="N8" s="542"/>
      <c r="O8" s="659"/>
      <c r="P8" s="290">
        <v>20.420000000000002</v>
      </c>
      <c r="Q8" s="669"/>
      <c r="R8" s="660"/>
      <c r="S8" s="290">
        <v>17.46</v>
      </c>
      <c r="T8" s="669"/>
      <c r="U8" s="660"/>
      <c r="V8" s="290">
        <v>24.8</v>
      </c>
      <c r="W8" s="673"/>
      <c r="X8" s="660"/>
      <c r="Y8" s="552"/>
      <c r="Z8" s="553"/>
      <c r="AA8" s="659"/>
      <c r="AB8" s="552"/>
      <c r="AC8" s="673"/>
      <c r="AD8" s="660"/>
      <c r="AE8" s="552"/>
      <c r="AF8" s="553"/>
      <c r="AG8" s="289"/>
      <c r="AH8" s="288"/>
      <c r="AI8" s="724"/>
      <c r="AJ8" s="551"/>
      <c r="AK8" s="287"/>
      <c r="AL8" s="286"/>
      <c r="AM8" s="730"/>
      <c r="AN8" s="728"/>
      <c r="AO8" s="726"/>
      <c r="AP8" s="779"/>
      <c r="AQ8" s="728"/>
      <c r="AR8" s="726"/>
      <c r="AS8" s="722"/>
    </row>
    <row r="9" spans="1:45" ht="42.75" customHeight="1" x14ac:dyDescent="0.25">
      <c r="A9" s="645" t="s">
        <v>224</v>
      </c>
      <c r="B9" s="273" t="s">
        <v>223</v>
      </c>
      <c r="C9" s="272" t="s">
        <v>246</v>
      </c>
      <c r="D9" s="271" t="s">
        <v>206</v>
      </c>
      <c r="E9" s="270">
        <v>8</v>
      </c>
      <c r="F9" s="606"/>
      <c r="G9" s="607"/>
      <c r="H9" s="605"/>
      <c r="I9" s="695"/>
      <c r="J9" s="607"/>
      <c r="K9" s="696"/>
      <c r="L9" s="568">
        <v>8</v>
      </c>
      <c r="M9" s="222">
        <v>89.9</v>
      </c>
      <c r="N9" s="547">
        <f>L9*M9+M10</f>
        <v>738.52</v>
      </c>
      <c r="O9" s="581"/>
      <c r="P9" s="545"/>
      <c r="Q9" s="547"/>
      <c r="R9" s="568"/>
      <c r="S9" s="545"/>
      <c r="T9" s="547"/>
      <c r="U9" s="568"/>
      <c r="V9" s="545"/>
      <c r="W9" s="566"/>
      <c r="X9" s="568">
        <v>8</v>
      </c>
      <c r="Y9" s="222">
        <v>135</v>
      </c>
      <c r="Z9" s="547"/>
      <c r="AA9" s="581">
        <v>8</v>
      </c>
      <c r="AB9" s="222">
        <v>189</v>
      </c>
      <c r="AC9" s="566"/>
      <c r="AD9" s="568"/>
      <c r="AE9" s="545"/>
      <c r="AF9" s="547"/>
      <c r="AG9" s="269"/>
      <c r="AH9" s="284"/>
      <c r="AI9" s="641"/>
      <c r="AJ9" s="761"/>
      <c r="AK9" s="283"/>
      <c r="AL9" s="282"/>
      <c r="AM9" s="638"/>
      <c r="AN9" s="636"/>
      <c r="AO9" s="634"/>
      <c r="AP9" s="780"/>
      <c r="AQ9" s="636"/>
      <c r="AR9" s="634"/>
      <c r="AS9" s="747">
        <f>AVERAGE(H9,K9,N9,Q9,T9,W9,Z9,AC9,AF9,AI9,AL9,AO9,AR9)</f>
        <v>738.52</v>
      </c>
    </row>
    <row r="10" spans="1:45" ht="15.75" thickBot="1" x14ac:dyDescent="0.3">
      <c r="A10" s="570"/>
      <c r="B10" s="651" t="s">
        <v>245</v>
      </c>
      <c r="C10" s="666"/>
      <c r="D10" s="666"/>
      <c r="E10" s="667"/>
      <c r="F10" s="606"/>
      <c r="G10" s="607"/>
      <c r="H10" s="605"/>
      <c r="I10" s="695"/>
      <c r="J10" s="607"/>
      <c r="K10" s="696"/>
      <c r="L10" s="568"/>
      <c r="M10" s="222">
        <v>19.32</v>
      </c>
      <c r="N10" s="547"/>
      <c r="O10" s="675"/>
      <c r="P10" s="545"/>
      <c r="Q10" s="547"/>
      <c r="R10" s="568"/>
      <c r="S10" s="545"/>
      <c r="T10" s="547"/>
      <c r="U10" s="568"/>
      <c r="V10" s="545"/>
      <c r="W10" s="566"/>
      <c r="X10" s="568"/>
      <c r="Y10" s="222">
        <v>24.15</v>
      </c>
      <c r="Z10" s="547"/>
      <c r="AA10" s="581"/>
      <c r="AB10" s="222">
        <v>22</v>
      </c>
      <c r="AC10" s="566"/>
      <c r="AD10" s="568"/>
      <c r="AE10" s="545"/>
      <c r="AF10" s="547"/>
      <c r="AG10" s="281"/>
      <c r="AH10" s="280"/>
      <c r="AI10" s="549"/>
      <c r="AJ10" s="762"/>
      <c r="AK10" s="279"/>
      <c r="AL10" s="278"/>
      <c r="AM10" s="639"/>
      <c r="AN10" s="637"/>
      <c r="AO10" s="635"/>
      <c r="AP10" s="777"/>
      <c r="AQ10" s="637"/>
      <c r="AR10" s="635"/>
      <c r="AS10" s="657"/>
    </row>
    <row r="11" spans="1:45" ht="40.5" customHeight="1" x14ac:dyDescent="0.25">
      <c r="A11" s="646" t="s">
        <v>221</v>
      </c>
      <c r="B11" s="231" t="s">
        <v>220</v>
      </c>
      <c r="C11" s="277" t="s">
        <v>246</v>
      </c>
      <c r="D11" s="277" t="s">
        <v>206</v>
      </c>
      <c r="E11" s="276">
        <v>4</v>
      </c>
      <c r="F11" s="648"/>
      <c r="G11" s="540"/>
      <c r="H11" s="575"/>
      <c r="I11" s="571"/>
      <c r="J11" s="573"/>
      <c r="K11" s="694"/>
      <c r="L11" s="650">
        <v>4</v>
      </c>
      <c r="M11" s="217">
        <v>80.5</v>
      </c>
      <c r="N11" s="542">
        <f>L11*M11+M12</f>
        <v>474.12</v>
      </c>
      <c r="O11" s="558"/>
      <c r="P11" s="560"/>
      <c r="Q11" s="542"/>
      <c r="R11" s="538"/>
      <c r="S11" s="560"/>
      <c r="T11" s="542"/>
      <c r="U11" s="650"/>
      <c r="V11" s="560"/>
      <c r="W11" s="562"/>
      <c r="X11" s="538"/>
      <c r="Y11" s="540"/>
      <c r="Z11" s="542"/>
      <c r="AA11" s="558"/>
      <c r="AB11" s="540"/>
      <c r="AC11" s="562"/>
      <c r="AD11" s="538">
        <v>4</v>
      </c>
      <c r="AE11" s="217">
        <v>71.319999999999993</v>
      </c>
      <c r="AF11" s="542">
        <f>AD11*AE11+AE12</f>
        <v>303.17</v>
      </c>
      <c r="AG11" s="616">
        <v>4</v>
      </c>
      <c r="AH11" s="217">
        <v>69.900000000000006</v>
      </c>
      <c r="AI11" s="732">
        <f>AG11*AH11+AH12</f>
        <v>313.52999999999997</v>
      </c>
      <c r="AJ11" s="616"/>
      <c r="AK11" s="560"/>
      <c r="AL11" s="275"/>
      <c r="AM11" s="632"/>
      <c r="AN11" s="630"/>
      <c r="AO11" s="628"/>
      <c r="AP11" s="781"/>
      <c r="AQ11" s="630"/>
      <c r="AR11" s="628"/>
      <c r="AS11" s="721">
        <f>AVERAGE(H11,K11,N11,Q11,T11,W11,Z11,AC11,AF11,AI11,AL11,AO11,AR11)</f>
        <v>363.61</v>
      </c>
    </row>
    <row r="12" spans="1:45" ht="15.75" thickBot="1" x14ac:dyDescent="0.3">
      <c r="A12" s="647"/>
      <c r="B12" s="584" t="s">
        <v>245</v>
      </c>
      <c r="C12" s="585"/>
      <c r="D12" s="585"/>
      <c r="E12" s="731"/>
      <c r="F12" s="649"/>
      <c r="G12" s="540"/>
      <c r="H12" s="575"/>
      <c r="I12" s="571"/>
      <c r="J12" s="573"/>
      <c r="K12" s="694"/>
      <c r="L12" s="538"/>
      <c r="M12" s="217">
        <v>152.12</v>
      </c>
      <c r="N12" s="542"/>
      <c r="O12" s="558"/>
      <c r="P12" s="644"/>
      <c r="Q12" s="542"/>
      <c r="R12" s="538"/>
      <c r="S12" s="644"/>
      <c r="T12" s="542"/>
      <c r="U12" s="538"/>
      <c r="V12" s="644"/>
      <c r="W12" s="562"/>
      <c r="X12" s="538"/>
      <c r="Y12" s="540"/>
      <c r="Z12" s="542"/>
      <c r="AA12" s="558"/>
      <c r="AB12" s="540"/>
      <c r="AC12" s="562"/>
      <c r="AD12" s="538"/>
      <c r="AE12" s="217">
        <v>17.89</v>
      </c>
      <c r="AF12" s="542"/>
      <c r="AG12" s="617"/>
      <c r="AH12" s="217">
        <v>33.93</v>
      </c>
      <c r="AI12" s="733"/>
      <c r="AJ12" s="617"/>
      <c r="AK12" s="644"/>
      <c r="AL12" s="274"/>
      <c r="AM12" s="633"/>
      <c r="AN12" s="631"/>
      <c r="AO12" s="629"/>
      <c r="AP12" s="782"/>
      <c r="AQ12" s="631"/>
      <c r="AR12" s="629"/>
      <c r="AS12" s="722"/>
    </row>
    <row r="13" spans="1:45" ht="45" customHeight="1" x14ac:dyDescent="0.25">
      <c r="A13" s="645" t="s">
        <v>217</v>
      </c>
      <c r="B13" s="273" t="s">
        <v>216</v>
      </c>
      <c r="C13" s="272" t="s">
        <v>246</v>
      </c>
      <c r="D13" s="271" t="s">
        <v>206</v>
      </c>
      <c r="E13" s="270">
        <v>1</v>
      </c>
      <c r="F13" s="606"/>
      <c r="G13" s="607"/>
      <c r="H13" s="605"/>
      <c r="I13" s="695"/>
      <c r="J13" s="607"/>
      <c r="K13" s="696"/>
      <c r="L13" s="568"/>
      <c r="M13" s="545"/>
      <c r="N13" s="547"/>
      <c r="O13" s="734"/>
      <c r="P13" s="545"/>
      <c r="Q13" s="547"/>
      <c r="R13" s="568"/>
      <c r="S13" s="545"/>
      <c r="T13" s="547"/>
      <c r="U13" s="568"/>
      <c r="V13" s="545"/>
      <c r="W13" s="661"/>
      <c r="X13" s="568"/>
      <c r="Y13" s="545"/>
      <c r="Z13" s="614"/>
      <c r="AA13" s="581"/>
      <c r="AB13" s="545"/>
      <c r="AC13" s="661"/>
      <c r="AD13" s="568"/>
      <c r="AE13" s="545"/>
      <c r="AF13" s="614"/>
      <c r="AG13" s="269"/>
      <c r="AH13" s="602"/>
      <c r="AI13" s="750"/>
      <c r="AJ13" s="568">
        <v>1</v>
      </c>
      <c r="AK13" s="268">
        <v>1369.88</v>
      </c>
      <c r="AL13" s="642">
        <v>1369.88</v>
      </c>
      <c r="AM13" s="784">
        <v>1</v>
      </c>
      <c r="AN13" s="268">
        <v>1410.6</v>
      </c>
      <c r="AO13" s="626">
        <v>1410.6</v>
      </c>
      <c r="AP13" s="638">
        <v>1</v>
      </c>
      <c r="AQ13" s="268">
        <v>1555</v>
      </c>
      <c r="AR13" s="634">
        <f>AP13*AQ13+AQ14</f>
        <v>1614.28</v>
      </c>
      <c r="AS13" s="747">
        <f>AVERAGE(H13,K13,N13,Q13,T13,W13,Z13,AC13,AF13,AI13,AL13,AO13,AR13)</f>
        <v>1464.92</v>
      </c>
    </row>
    <row r="14" spans="1:45" ht="19.5" customHeight="1" thickBot="1" x14ac:dyDescent="0.3">
      <c r="A14" s="570"/>
      <c r="B14" s="651" t="s">
        <v>245</v>
      </c>
      <c r="C14" s="652"/>
      <c r="D14" s="652"/>
      <c r="E14" s="653"/>
      <c r="F14" s="654"/>
      <c r="G14" s="655"/>
      <c r="H14" s="736"/>
      <c r="I14" s="737"/>
      <c r="J14" s="655"/>
      <c r="K14" s="738"/>
      <c r="L14" s="613"/>
      <c r="M14" s="640"/>
      <c r="N14" s="668"/>
      <c r="O14" s="735"/>
      <c r="P14" s="640"/>
      <c r="Q14" s="668"/>
      <c r="R14" s="613"/>
      <c r="S14" s="640"/>
      <c r="T14" s="668"/>
      <c r="U14" s="613"/>
      <c r="V14" s="640"/>
      <c r="W14" s="662"/>
      <c r="X14" s="613"/>
      <c r="Y14" s="640"/>
      <c r="Z14" s="615"/>
      <c r="AA14" s="735"/>
      <c r="AB14" s="640"/>
      <c r="AC14" s="662"/>
      <c r="AD14" s="613"/>
      <c r="AE14" s="640"/>
      <c r="AF14" s="615"/>
      <c r="AG14" s="267"/>
      <c r="AH14" s="749"/>
      <c r="AI14" s="751"/>
      <c r="AJ14" s="613"/>
      <c r="AK14" s="266">
        <v>0</v>
      </c>
      <c r="AL14" s="643"/>
      <c r="AM14" s="785"/>
      <c r="AN14" s="266">
        <v>0</v>
      </c>
      <c r="AO14" s="627"/>
      <c r="AP14" s="783"/>
      <c r="AQ14" s="266">
        <v>59.28</v>
      </c>
      <c r="AR14" s="752"/>
      <c r="AS14" s="748"/>
    </row>
    <row r="15" spans="1:45" x14ac:dyDescent="0.25">
      <c r="A15" s="252"/>
      <c r="B15" s="259"/>
      <c r="C15" s="258"/>
      <c r="D15" s="258"/>
      <c r="E15" s="257"/>
      <c r="F15" s="257"/>
      <c r="G15" s="257"/>
      <c r="H15" s="257"/>
      <c r="I15" s="257"/>
      <c r="J15" s="257"/>
      <c r="K15" s="257"/>
      <c r="L15" s="257"/>
      <c r="M15" s="257"/>
      <c r="N15" s="257"/>
      <c r="O15" s="252"/>
      <c r="P15" s="252"/>
      <c r="Q15" s="252"/>
      <c r="R15" s="252"/>
      <c r="S15" s="252"/>
      <c r="T15" s="252"/>
      <c r="U15" s="252"/>
      <c r="V15" s="252"/>
      <c r="W15" s="252"/>
      <c r="X15" s="252"/>
      <c r="Y15" s="252"/>
      <c r="Z15" s="252"/>
      <c r="AA15" s="252"/>
      <c r="AB15" s="252"/>
      <c r="AC15" s="252"/>
      <c r="AD15" s="252"/>
      <c r="AE15" s="252"/>
      <c r="AF15" s="252"/>
      <c r="AG15" s="252"/>
      <c r="AH15" s="252"/>
      <c r="AI15" s="252"/>
      <c r="AJ15" s="256"/>
      <c r="AK15" s="255"/>
      <c r="AL15" s="253"/>
      <c r="AM15" s="254"/>
      <c r="AN15" s="253"/>
      <c r="AO15" s="253"/>
      <c r="AP15" s="253"/>
      <c r="AQ15" s="253"/>
      <c r="AR15" s="253"/>
      <c r="AS15" s="252"/>
    </row>
    <row r="16" spans="1:45" x14ac:dyDescent="0.25">
      <c r="A16" s="265" t="s">
        <v>244</v>
      </c>
      <c r="B16" s="261"/>
      <c r="C16" s="262"/>
      <c r="D16" s="261"/>
      <c r="E16" s="261"/>
      <c r="F16" s="261"/>
      <c r="G16" s="261"/>
      <c r="H16" s="261"/>
      <c r="I16" s="261"/>
      <c r="J16" s="261"/>
      <c r="K16" s="261"/>
      <c r="L16" s="261"/>
      <c r="M16" s="257"/>
      <c r="N16" s="257"/>
      <c r="O16" s="252"/>
      <c r="P16" s="252"/>
      <c r="Q16" s="252"/>
      <c r="R16" s="252"/>
      <c r="S16" s="252"/>
      <c r="T16" s="252"/>
      <c r="U16" s="252"/>
      <c r="V16" s="252"/>
      <c r="W16" s="252"/>
      <c r="X16" s="252"/>
      <c r="Y16" s="252"/>
      <c r="Z16" s="252"/>
      <c r="AA16" s="252"/>
      <c r="AB16" s="252"/>
      <c r="AC16" s="252"/>
      <c r="AD16" s="252"/>
      <c r="AE16" s="252"/>
      <c r="AF16" s="252"/>
      <c r="AG16" s="252"/>
      <c r="AH16" s="252"/>
      <c r="AI16" s="252"/>
      <c r="AJ16" s="256"/>
      <c r="AK16" s="255"/>
      <c r="AL16" s="253"/>
      <c r="AM16" s="254"/>
      <c r="AN16" s="253"/>
      <c r="AO16" s="253"/>
      <c r="AP16" s="253"/>
      <c r="AQ16" s="253"/>
      <c r="AR16" s="253"/>
      <c r="AS16" s="252"/>
    </row>
    <row r="17" spans="1:51" x14ac:dyDescent="0.25">
      <c r="A17" s="263" t="s">
        <v>263</v>
      </c>
      <c r="B17" s="263"/>
      <c r="C17" s="264"/>
      <c r="D17" s="263"/>
      <c r="E17" s="261"/>
      <c r="F17" s="261"/>
      <c r="G17" s="261"/>
      <c r="H17" s="261"/>
      <c r="I17" s="261"/>
      <c r="J17" s="261"/>
      <c r="K17" s="261"/>
      <c r="L17" s="261"/>
      <c r="M17" s="257"/>
      <c r="N17" s="257"/>
      <c r="O17" s="252"/>
      <c r="P17" s="252"/>
      <c r="Q17" s="252"/>
      <c r="R17" s="252"/>
      <c r="S17" s="252"/>
      <c r="T17" s="252"/>
      <c r="U17" s="252"/>
      <c r="V17" s="252"/>
      <c r="W17" s="252"/>
      <c r="X17" s="252"/>
      <c r="Y17" s="252"/>
      <c r="Z17" s="252"/>
      <c r="AA17" s="252"/>
      <c r="AB17" s="252"/>
      <c r="AC17" s="252"/>
      <c r="AD17" s="252"/>
      <c r="AE17" s="252"/>
      <c r="AF17" s="252"/>
      <c r="AG17" s="252"/>
      <c r="AH17" s="252"/>
      <c r="AI17" s="252"/>
      <c r="AJ17" s="256"/>
      <c r="AK17" s="255"/>
      <c r="AL17" s="253"/>
      <c r="AM17" s="254"/>
      <c r="AN17" s="253"/>
      <c r="AO17" s="253"/>
      <c r="AP17" s="253"/>
      <c r="AQ17" s="253"/>
      <c r="AR17" s="253"/>
      <c r="AS17" s="252"/>
    </row>
    <row r="18" spans="1:51" x14ac:dyDescent="0.25">
      <c r="A18" s="261"/>
      <c r="B18" s="261"/>
      <c r="C18" s="262"/>
      <c r="D18" s="261"/>
      <c r="E18" s="261"/>
      <c r="F18" s="261"/>
      <c r="G18" s="261"/>
      <c r="H18" s="261"/>
      <c r="I18" s="261"/>
      <c r="J18" s="261"/>
      <c r="K18" s="261"/>
      <c r="L18" s="261"/>
      <c r="M18" s="257"/>
      <c r="N18" s="257"/>
      <c r="O18" s="252"/>
      <c r="P18" s="252"/>
      <c r="Q18" s="252"/>
      <c r="R18" s="252"/>
      <c r="S18" s="252"/>
      <c r="T18" s="252"/>
      <c r="U18" s="252"/>
      <c r="V18" s="252"/>
      <c r="W18" s="252"/>
      <c r="X18" s="252"/>
      <c r="Y18" s="252"/>
      <c r="Z18" s="252"/>
      <c r="AA18" s="252"/>
      <c r="AB18" s="252"/>
      <c r="AC18" s="252"/>
      <c r="AD18" s="252"/>
      <c r="AE18" s="252"/>
      <c r="AF18" s="252"/>
      <c r="AG18" s="252"/>
      <c r="AH18" s="252"/>
      <c r="AI18" s="252"/>
      <c r="AJ18" s="256"/>
      <c r="AK18" s="255"/>
      <c r="AL18" s="253"/>
      <c r="AM18" s="254"/>
      <c r="AN18" s="253"/>
      <c r="AO18" s="253"/>
      <c r="AP18" s="253"/>
      <c r="AQ18" s="253"/>
      <c r="AR18" s="253"/>
      <c r="AS18" s="252"/>
    </row>
    <row r="19" spans="1:51" ht="15.75" thickBot="1" x14ac:dyDescent="0.3">
      <c r="A19" s="260"/>
      <c r="B19" s="259"/>
      <c r="C19" s="258"/>
      <c r="D19" s="258"/>
      <c r="E19" s="257"/>
      <c r="F19" s="257"/>
      <c r="G19" s="257"/>
      <c r="H19" s="257"/>
      <c r="I19" s="257"/>
      <c r="J19" s="257"/>
      <c r="K19" s="257"/>
      <c r="L19" s="257"/>
      <c r="M19" s="257"/>
      <c r="N19" s="257"/>
      <c r="O19" s="252"/>
      <c r="P19" s="252"/>
      <c r="Q19" s="252"/>
      <c r="R19" s="252"/>
      <c r="S19" s="252"/>
      <c r="T19" s="252"/>
      <c r="U19" s="252"/>
      <c r="V19" s="252"/>
      <c r="W19" s="252"/>
      <c r="X19" s="252"/>
      <c r="Y19" s="252"/>
      <c r="Z19" s="252"/>
      <c r="AA19" s="252"/>
      <c r="AB19" s="252"/>
      <c r="AC19" s="252"/>
      <c r="AD19" s="252"/>
      <c r="AE19" s="252"/>
      <c r="AF19" s="252"/>
      <c r="AG19" s="252"/>
      <c r="AH19" s="252"/>
      <c r="AI19" s="252"/>
      <c r="AJ19" s="256"/>
      <c r="AK19" s="255"/>
      <c r="AL19" s="253"/>
      <c r="AM19" s="254"/>
      <c r="AN19" s="253"/>
      <c r="AO19" s="253"/>
      <c r="AP19" s="253"/>
      <c r="AQ19" s="253"/>
      <c r="AR19" s="253"/>
      <c r="AS19" s="252"/>
    </row>
    <row r="20" spans="1:51" ht="19.5" thickBot="1" x14ac:dyDescent="0.3">
      <c r="A20" s="681" t="s">
        <v>262</v>
      </c>
      <c r="B20" s="682"/>
      <c r="C20" s="682"/>
      <c r="D20" s="682"/>
      <c r="E20" s="682"/>
      <c r="F20" s="682"/>
      <c r="G20" s="682"/>
      <c r="H20" s="682"/>
      <c r="I20" s="682"/>
      <c r="J20" s="682"/>
      <c r="K20" s="682"/>
      <c r="L20" s="251"/>
      <c r="M20" s="251"/>
      <c r="N20" s="251"/>
      <c r="O20" s="251"/>
      <c r="P20" s="251"/>
      <c r="Q20" s="251"/>
      <c r="R20" s="251"/>
      <c r="S20" s="251"/>
      <c r="T20" s="251"/>
      <c r="U20" s="251"/>
      <c r="V20" s="251"/>
      <c r="W20" s="251"/>
      <c r="X20" s="251"/>
      <c r="Y20" s="251"/>
      <c r="Z20" s="251"/>
      <c r="AA20" s="251"/>
      <c r="AB20" s="251"/>
      <c r="AC20" s="251"/>
      <c r="AD20" s="251"/>
      <c r="AE20" s="251"/>
      <c r="AF20" s="679"/>
      <c r="AG20" s="679"/>
      <c r="AH20" s="679"/>
      <c r="AI20" s="680"/>
      <c r="AJ20" s="250"/>
      <c r="AK20" s="250"/>
      <c r="AL20" s="250"/>
      <c r="AM20" s="249"/>
      <c r="AN20" s="249"/>
      <c r="AO20" s="760"/>
      <c r="AP20" s="760"/>
      <c r="AQ20" s="760"/>
      <c r="AR20" s="760"/>
      <c r="AS20" s="760"/>
      <c r="AT20" s="760"/>
      <c r="AU20" s="760"/>
      <c r="AV20" s="248"/>
      <c r="AW20" s="248"/>
      <c r="AX20" s="248"/>
      <c r="AY20" s="247"/>
    </row>
    <row r="21" spans="1:51" ht="36" customHeight="1" x14ac:dyDescent="0.25">
      <c r="A21" s="511" t="s">
        <v>241</v>
      </c>
      <c r="B21" s="513" t="s">
        <v>240</v>
      </c>
      <c r="C21" s="513" t="s">
        <v>261</v>
      </c>
      <c r="D21" s="515" t="s">
        <v>239</v>
      </c>
      <c r="E21" s="683" t="s">
        <v>238</v>
      </c>
      <c r="F21" s="685" t="s">
        <v>260</v>
      </c>
      <c r="G21" s="686"/>
      <c r="H21" s="687"/>
      <c r="I21" s="688" t="s">
        <v>259</v>
      </c>
      <c r="J21" s="689"/>
      <c r="K21" s="690"/>
      <c r="L21" s="691" t="s">
        <v>258</v>
      </c>
      <c r="M21" s="692"/>
      <c r="N21" s="693"/>
      <c r="O21" s="621" t="s">
        <v>255</v>
      </c>
      <c r="P21" s="622"/>
      <c r="Q21" s="623"/>
      <c r="R21" s="618" t="s">
        <v>257</v>
      </c>
      <c r="S21" s="619"/>
      <c r="T21" s="620"/>
      <c r="U21" s="621" t="s">
        <v>256</v>
      </c>
      <c r="V21" s="622"/>
      <c r="W21" s="623"/>
      <c r="X21" s="618" t="s">
        <v>255</v>
      </c>
      <c r="Y21" s="619"/>
      <c r="Z21" s="620"/>
      <c r="AA21" s="676" t="s">
        <v>254</v>
      </c>
      <c r="AB21" s="677"/>
      <c r="AC21" s="677"/>
      <c r="AD21" s="676" t="s">
        <v>253</v>
      </c>
      <c r="AE21" s="677"/>
      <c r="AF21" s="677"/>
      <c r="AG21" s="767" t="s">
        <v>252</v>
      </c>
      <c r="AH21" s="768"/>
      <c r="AI21" s="769"/>
      <c r="AJ21" s="624"/>
      <c r="AK21" s="624"/>
      <c r="AL21" s="624"/>
      <c r="AM21" s="678"/>
      <c r="AN21" s="678"/>
      <c r="AO21" s="678"/>
      <c r="AP21" s="246"/>
      <c r="AQ21" s="246"/>
      <c r="AR21" s="246"/>
      <c r="AS21" s="624"/>
      <c r="AT21" s="624"/>
      <c r="AU21" s="624"/>
      <c r="AV21" s="624"/>
      <c r="AW21" s="624"/>
      <c r="AX21" s="624"/>
      <c r="AY21" s="625"/>
    </row>
    <row r="22" spans="1:51" ht="41.25" customHeight="1" thickBot="1" x14ac:dyDescent="0.3">
      <c r="A22" s="512"/>
      <c r="B22" s="514"/>
      <c r="C22" s="514"/>
      <c r="D22" s="516"/>
      <c r="E22" s="684"/>
      <c r="F22" s="245" t="s">
        <v>251</v>
      </c>
      <c r="G22" s="242" t="s">
        <v>192</v>
      </c>
      <c r="H22" s="244" t="s">
        <v>249</v>
      </c>
      <c r="I22" s="243" t="s">
        <v>251</v>
      </c>
      <c r="J22" s="242" t="s">
        <v>192</v>
      </c>
      <c r="K22" s="241" t="s">
        <v>249</v>
      </c>
      <c r="L22" s="239" t="s">
        <v>251</v>
      </c>
      <c r="M22" s="237" t="s">
        <v>250</v>
      </c>
      <c r="N22" s="240" t="s">
        <v>249</v>
      </c>
      <c r="O22" s="239" t="s">
        <v>251</v>
      </c>
      <c r="P22" s="237" t="s">
        <v>250</v>
      </c>
      <c r="Q22" s="240" t="s">
        <v>249</v>
      </c>
      <c r="R22" s="239" t="s">
        <v>251</v>
      </c>
      <c r="S22" s="237" t="s">
        <v>250</v>
      </c>
      <c r="T22" s="240" t="s">
        <v>249</v>
      </c>
      <c r="U22" s="239" t="s">
        <v>251</v>
      </c>
      <c r="V22" s="237" t="s">
        <v>250</v>
      </c>
      <c r="W22" s="240" t="s">
        <v>249</v>
      </c>
      <c r="X22" s="239" t="s">
        <v>251</v>
      </c>
      <c r="Y22" s="237" t="s">
        <v>250</v>
      </c>
      <c r="Z22" s="240" t="s">
        <v>249</v>
      </c>
      <c r="AA22" s="239" t="s">
        <v>251</v>
      </c>
      <c r="AB22" s="237" t="s">
        <v>250</v>
      </c>
      <c r="AC22" s="236" t="s">
        <v>249</v>
      </c>
      <c r="AD22" s="238" t="s">
        <v>251</v>
      </c>
      <c r="AE22" s="237" t="s">
        <v>250</v>
      </c>
      <c r="AF22" s="236" t="s">
        <v>249</v>
      </c>
      <c r="AG22" s="770"/>
      <c r="AH22" s="771"/>
      <c r="AI22" s="772"/>
      <c r="AJ22" s="624"/>
      <c r="AK22" s="624"/>
      <c r="AL22" s="624"/>
      <c r="AM22" s="235"/>
      <c r="AN22" s="235"/>
      <c r="AO22" s="235"/>
      <c r="AP22" s="235"/>
      <c r="AQ22" s="235"/>
      <c r="AR22" s="235"/>
      <c r="AS22" s="234"/>
      <c r="AT22" s="233"/>
      <c r="AU22" s="232"/>
      <c r="AV22" s="234"/>
      <c r="AW22" s="233"/>
      <c r="AX22" s="232"/>
      <c r="AY22" s="625"/>
    </row>
    <row r="23" spans="1:51" ht="25.5" x14ac:dyDescent="0.25">
      <c r="A23" s="569" t="s">
        <v>208</v>
      </c>
      <c r="B23" s="231" t="s">
        <v>213</v>
      </c>
      <c r="C23" s="230" t="s">
        <v>246</v>
      </c>
      <c r="D23" s="230" t="s">
        <v>206</v>
      </c>
      <c r="E23" s="229">
        <v>72</v>
      </c>
      <c r="F23" s="587"/>
      <c r="G23" s="588"/>
      <c r="H23" s="589"/>
      <c r="I23" s="590">
        <v>80</v>
      </c>
      <c r="J23" s="228">
        <v>4.99</v>
      </c>
      <c r="K23" s="591">
        <f>I23*J23+J24</f>
        <v>399.2</v>
      </c>
      <c r="L23" s="593"/>
      <c r="M23" s="594"/>
      <c r="N23" s="595"/>
      <c r="O23" s="593">
        <v>80</v>
      </c>
      <c r="P23" s="227">
        <v>7.15</v>
      </c>
      <c r="Q23" s="595">
        <f>O23*P23+P24</f>
        <v>591.17999999999995</v>
      </c>
      <c r="R23" s="612">
        <v>80</v>
      </c>
      <c r="S23" s="227">
        <v>13.32</v>
      </c>
      <c r="T23" s="610">
        <f>R23*S23+S24</f>
        <v>1065.5999999999999</v>
      </c>
      <c r="U23" s="593"/>
      <c r="V23" s="594"/>
      <c r="W23" s="611"/>
      <c r="X23" s="612"/>
      <c r="Y23" s="594"/>
      <c r="Z23" s="609"/>
      <c r="AA23" s="593"/>
      <c r="AB23" s="594"/>
      <c r="AC23" s="609"/>
      <c r="AD23" s="593"/>
      <c r="AE23" s="594"/>
      <c r="AF23" s="609"/>
      <c r="AG23" s="753">
        <f>AVERAGE(H23,K23,N23,Q23,T23,W23,Z23,AC23,AF23)</f>
        <v>685.33</v>
      </c>
      <c r="AH23" s="754"/>
      <c r="AI23" s="755"/>
      <c r="AJ23" s="592"/>
      <c r="AK23" s="579"/>
      <c r="AL23" s="579"/>
      <c r="AM23" s="579"/>
      <c r="AN23" s="580"/>
      <c r="AO23" s="580"/>
      <c r="AP23" s="215"/>
      <c r="AQ23" s="215"/>
      <c r="AR23" s="215"/>
      <c r="AS23" s="531"/>
      <c r="AT23" s="532"/>
      <c r="AU23" s="533"/>
      <c r="AV23" s="534"/>
      <c r="AW23" s="533"/>
      <c r="AX23" s="533"/>
      <c r="AY23" s="535"/>
    </row>
    <row r="24" spans="1:51" ht="15.75" thickBot="1" x14ac:dyDescent="0.3">
      <c r="A24" s="569"/>
      <c r="B24" s="596" t="s">
        <v>245</v>
      </c>
      <c r="C24" s="597"/>
      <c r="D24" s="597"/>
      <c r="E24" s="598"/>
      <c r="F24" s="571"/>
      <c r="G24" s="573"/>
      <c r="H24" s="575"/>
      <c r="I24" s="577"/>
      <c r="J24" s="226">
        <v>0</v>
      </c>
      <c r="K24" s="582"/>
      <c r="L24" s="538"/>
      <c r="M24" s="540"/>
      <c r="N24" s="542"/>
      <c r="O24" s="538"/>
      <c r="P24" s="217">
        <v>19.18</v>
      </c>
      <c r="Q24" s="542"/>
      <c r="R24" s="558"/>
      <c r="S24" s="217">
        <v>0</v>
      </c>
      <c r="T24" s="562"/>
      <c r="U24" s="538"/>
      <c r="V24" s="540"/>
      <c r="W24" s="564"/>
      <c r="X24" s="558"/>
      <c r="Y24" s="540"/>
      <c r="Z24" s="556"/>
      <c r="AA24" s="538"/>
      <c r="AB24" s="540"/>
      <c r="AC24" s="556"/>
      <c r="AD24" s="538"/>
      <c r="AE24" s="540"/>
      <c r="AF24" s="556"/>
      <c r="AG24" s="538"/>
      <c r="AH24" s="756"/>
      <c r="AI24" s="757"/>
      <c r="AJ24" s="579"/>
      <c r="AK24" s="579"/>
      <c r="AL24" s="579"/>
      <c r="AM24" s="579"/>
      <c r="AN24" s="580"/>
      <c r="AO24" s="580"/>
      <c r="AP24" s="215"/>
      <c r="AQ24" s="215"/>
      <c r="AR24" s="215"/>
      <c r="AS24" s="531"/>
      <c r="AT24" s="532"/>
      <c r="AU24" s="533"/>
      <c r="AV24" s="534"/>
      <c r="AW24" s="533"/>
      <c r="AX24" s="533"/>
      <c r="AY24" s="536"/>
    </row>
    <row r="25" spans="1:51" ht="42" customHeight="1" x14ac:dyDescent="0.25">
      <c r="A25" s="569" t="s">
        <v>208</v>
      </c>
      <c r="B25" s="225" t="s">
        <v>211</v>
      </c>
      <c r="C25" s="224" t="s">
        <v>248</v>
      </c>
      <c r="D25" s="224" t="s">
        <v>247</v>
      </c>
      <c r="E25" s="223">
        <v>100</v>
      </c>
      <c r="F25" s="604">
        <v>100</v>
      </c>
      <c r="G25" s="222">
        <v>69.5</v>
      </c>
      <c r="H25" s="605">
        <f>F25*G25+G26</f>
        <v>6950</v>
      </c>
      <c r="I25" s="606"/>
      <c r="J25" s="607"/>
      <c r="K25" s="608"/>
      <c r="L25" s="567">
        <v>100</v>
      </c>
      <c r="M25" s="222">
        <v>89</v>
      </c>
      <c r="N25" s="547">
        <f>L25*M25+M26</f>
        <v>8983.23</v>
      </c>
      <c r="O25" s="568"/>
      <c r="P25" s="602"/>
      <c r="Q25" s="547"/>
      <c r="R25" s="581"/>
      <c r="S25" s="545"/>
      <c r="T25" s="566"/>
      <c r="U25" s="567">
        <v>100</v>
      </c>
      <c r="V25" s="222">
        <v>76.099999999999994</v>
      </c>
      <c r="W25" s="547">
        <f>U25*V25+V26</f>
        <v>9024.76</v>
      </c>
      <c r="X25" s="581"/>
      <c r="Y25" s="545"/>
      <c r="Z25" s="566"/>
      <c r="AA25" s="568"/>
      <c r="AB25" s="545"/>
      <c r="AC25" s="566"/>
      <c r="AD25" s="568"/>
      <c r="AE25" s="545"/>
      <c r="AF25" s="566"/>
      <c r="AG25" s="742">
        <f>AVERAGE(H25,K25,N25,Q25,T25,W25,Z25,AC25,AF25)</f>
        <v>8319.33</v>
      </c>
      <c r="AH25" s="743"/>
      <c r="AI25" s="744"/>
      <c r="AJ25" s="592"/>
      <c r="AK25" s="579"/>
      <c r="AL25" s="579"/>
      <c r="AM25" s="579"/>
      <c r="AN25" s="580"/>
      <c r="AO25" s="786"/>
      <c r="AP25" s="221"/>
      <c r="AQ25" s="221"/>
      <c r="AR25" s="221"/>
      <c r="AS25" s="537"/>
      <c r="AT25" s="532"/>
      <c r="AU25" s="533"/>
      <c r="AV25" s="534"/>
      <c r="AW25" s="533"/>
      <c r="AX25" s="533"/>
      <c r="AY25" s="535"/>
    </row>
    <row r="26" spans="1:51" ht="15.75" thickBot="1" x14ac:dyDescent="0.3">
      <c r="A26" s="569"/>
      <c r="B26" s="599" t="s">
        <v>245</v>
      </c>
      <c r="C26" s="600"/>
      <c r="D26" s="600"/>
      <c r="E26" s="601"/>
      <c r="F26" s="604"/>
      <c r="G26" s="222">
        <v>0</v>
      </c>
      <c r="H26" s="605"/>
      <c r="I26" s="606"/>
      <c r="J26" s="607"/>
      <c r="K26" s="608"/>
      <c r="L26" s="568"/>
      <c r="M26" s="222">
        <v>83.23</v>
      </c>
      <c r="N26" s="547"/>
      <c r="O26" s="568"/>
      <c r="P26" s="603"/>
      <c r="Q26" s="547"/>
      <c r="R26" s="581"/>
      <c r="S26" s="545"/>
      <c r="T26" s="566"/>
      <c r="U26" s="568"/>
      <c r="V26" s="222">
        <v>1414.76</v>
      </c>
      <c r="W26" s="547"/>
      <c r="X26" s="581"/>
      <c r="Y26" s="545"/>
      <c r="Z26" s="566"/>
      <c r="AA26" s="568"/>
      <c r="AB26" s="545"/>
      <c r="AC26" s="566"/>
      <c r="AD26" s="568"/>
      <c r="AE26" s="545"/>
      <c r="AF26" s="566"/>
      <c r="AG26" s="568"/>
      <c r="AH26" s="745"/>
      <c r="AI26" s="746"/>
      <c r="AJ26" s="579"/>
      <c r="AK26" s="579"/>
      <c r="AL26" s="579"/>
      <c r="AM26" s="579"/>
      <c r="AN26" s="580"/>
      <c r="AO26" s="786"/>
      <c r="AP26" s="221"/>
      <c r="AQ26" s="221"/>
      <c r="AR26" s="221"/>
      <c r="AS26" s="537"/>
      <c r="AT26" s="532"/>
      <c r="AU26" s="533"/>
      <c r="AV26" s="534"/>
      <c r="AW26" s="533"/>
      <c r="AX26" s="533"/>
      <c r="AY26" s="536"/>
    </row>
    <row r="27" spans="1:51" ht="30" customHeight="1" x14ac:dyDescent="0.25">
      <c r="A27" s="569" t="s">
        <v>208</v>
      </c>
      <c r="B27" s="220" t="s">
        <v>207</v>
      </c>
      <c r="C27" s="219" t="s">
        <v>246</v>
      </c>
      <c r="D27" s="219" t="s">
        <v>206</v>
      </c>
      <c r="E27" s="218">
        <v>4</v>
      </c>
      <c r="F27" s="571"/>
      <c r="G27" s="573"/>
      <c r="H27" s="575"/>
      <c r="I27" s="577"/>
      <c r="J27" s="573"/>
      <c r="K27" s="582"/>
      <c r="L27" s="538"/>
      <c r="M27" s="560"/>
      <c r="N27" s="542"/>
      <c r="O27" s="538"/>
      <c r="P27" s="540"/>
      <c r="Q27" s="542"/>
      <c r="R27" s="558"/>
      <c r="S27" s="560"/>
      <c r="T27" s="562"/>
      <c r="U27" s="538"/>
      <c r="V27" s="560"/>
      <c r="W27" s="564"/>
      <c r="X27" s="558">
        <v>4</v>
      </c>
      <c r="Y27" s="217">
        <v>31.97</v>
      </c>
      <c r="Z27" s="556">
        <f>X27*Y27+Y28</f>
        <v>159.72999999999999</v>
      </c>
      <c r="AA27" s="538">
        <v>4</v>
      </c>
      <c r="AB27" s="217">
        <v>36.76</v>
      </c>
      <c r="AC27" s="556">
        <f>AA27*AB27+AB28</f>
        <v>165.53</v>
      </c>
      <c r="AD27" s="538">
        <v>4</v>
      </c>
      <c r="AE27" s="217">
        <v>39.9</v>
      </c>
      <c r="AF27" s="556">
        <f>AD27*AE27+AE28</f>
        <v>208.63</v>
      </c>
      <c r="AG27" s="753">
        <f>AVERAGE(H27,K27,N27,Q27,T27,W27,Z27,AC27,AF27)</f>
        <v>177.96</v>
      </c>
      <c r="AH27" s="754"/>
      <c r="AI27" s="755"/>
      <c r="AJ27" s="592"/>
      <c r="AK27" s="579"/>
      <c r="AL27" s="579"/>
      <c r="AM27" s="579"/>
      <c r="AN27" s="580"/>
      <c r="AO27" s="580"/>
      <c r="AP27" s="215"/>
      <c r="AQ27" s="215"/>
      <c r="AR27" s="215"/>
      <c r="AS27" s="531"/>
      <c r="AT27" s="532"/>
      <c r="AU27" s="533"/>
      <c r="AV27" s="534"/>
      <c r="AW27" s="533"/>
      <c r="AX27" s="533"/>
      <c r="AY27" s="535"/>
    </row>
    <row r="28" spans="1:51" ht="15.75" thickBot="1" x14ac:dyDescent="0.3">
      <c r="A28" s="570"/>
      <c r="B28" s="584" t="s">
        <v>245</v>
      </c>
      <c r="C28" s="585"/>
      <c r="D28" s="585"/>
      <c r="E28" s="586"/>
      <c r="F28" s="572"/>
      <c r="G28" s="574"/>
      <c r="H28" s="576"/>
      <c r="I28" s="578"/>
      <c r="J28" s="574"/>
      <c r="K28" s="583"/>
      <c r="L28" s="539"/>
      <c r="M28" s="561"/>
      <c r="N28" s="543"/>
      <c r="O28" s="539"/>
      <c r="P28" s="541"/>
      <c r="Q28" s="543"/>
      <c r="R28" s="559"/>
      <c r="S28" s="561"/>
      <c r="T28" s="563"/>
      <c r="U28" s="539"/>
      <c r="V28" s="561"/>
      <c r="W28" s="565"/>
      <c r="X28" s="559"/>
      <c r="Y28" s="216">
        <v>31.85</v>
      </c>
      <c r="Z28" s="557"/>
      <c r="AA28" s="539"/>
      <c r="AB28" s="216">
        <v>18.489999999999998</v>
      </c>
      <c r="AC28" s="557"/>
      <c r="AD28" s="539"/>
      <c r="AE28" s="216">
        <v>49.03</v>
      </c>
      <c r="AF28" s="557"/>
      <c r="AG28" s="539"/>
      <c r="AH28" s="765"/>
      <c r="AI28" s="766"/>
      <c r="AJ28" s="579"/>
      <c r="AK28" s="579"/>
      <c r="AL28" s="579"/>
      <c r="AM28" s="579"/>
      <c r="AN28" s="580"/>
      <c r="AO28" s="580"/>
      <c r="AP28" s="215"/>
      <c r="AQ28" s="215"/>
      <c r="AR28" s="215"/>
      <c r="AS28" s="531"/>
      <c r="AT28" s="532"/>
      <c r="AU28" s="533"/>
      <c r="AV28" s="534"/>
      <c r="AW28" s="533"/>
      <c r="AX28" s="533"/>
      <c r="AY28" s="536"/>
    </row>
    <row r="30" spans="1:51" ht="15.75" x14ac:dyDescent="0.25">
      <c r="A30" s="214" t="s">
        <v>244</v>
      </c>
      <c r="B30" s="212"/>
      <c r="C30" s="213"/>
      <c r="D30" s="212"/>
      <c r="E30" s="212"/>
      <c r="F30" s="212"/>
      <c r="G30" s="212"/>
      <c r="H30" s="212"/>
      <c r="I30" s="212"/>
      <c r="J30" s="212"/>
      <c r="K30" s="212"/>
      <c r="L30" s="212"/>
      <c r="M30" s="212"/>
      <c r="N30" s="212"/>
      <c r="O30" s="212"/>
      <c r="P30" s="209"/>
      <c r="Q30" s="209"/>
    </row>
    <row r="31" spans="1:51" ht="15.75" x14ac:dyDescent="0.25">
      <c r="A31" s="212" t="s">
        <v>243</v>
      </c>
      <c r="B31" s="212"/>
      <c r="C31" s="213"/>
      <c r="D31" s="212"/>
      <c r="E31" s="212"/>
      <c r="F31" s="212"/>
      <c r="G31" s="212"/>
      <c r="H31" s="212"/>
      <c r="I31" s="212"/>
      <c r="J31" s="212"/>
      <c r="K31" s="212"/>
      <c r="L31" s="212"/>
      <c r="M31" s="212"/>
      <c r="N31" s="212"/>
      <c r="O31" s="212"/>
      <c r="P31" s="209"/>
      <c r="Q31" s="209"/>
    </row>
    <row r="32" spans="1:51" ht="15.75" x14ac:dyDescent="0.25">
      <c r="A32" s="212"/>
      <c r="B32" s="212"/>
      <c r="C32" s="213"/>
      <c r="D32" s="212"/>
      <c r="E32" s="212"/>
      <c r="F32" s="212"/>
      <c r="G32" s="212"/>
      <c r="H32" s="212"/>
      <c r="I32" s="212"/>
      <c r="J32" s="212"/>
      <c r="K32" s="212"/>
      <c r="L32" s="212"/>
      <c r="M32" s="212"/>
      <c r="N32" s="212"/>
      <c r="O32" s="212"/>
      <c r="P32" s="209"/>
      <c r="Q32" s="209"/>
      <c r="AK32" s="211"/>
    </row>
    <row r="33" spans="1:17" x14ac:dyDescent="0.25">
      <c r="A33" s="209"/>
      <c r="B33" s="209"/>
      <c r="C33" s="210"/>
      <c r="D33" s="209"/>
      <c r="E33" s="209"/>
      <c r="F33" s="209"/>
      <c r="G33" s="209"/>
      <c r="H33" s="209"/>
      <c r="I33" s="209"/>
      <c r="J33" s="209"/>
      <c r="K33" s="209"/>
      <c r="L33" s="209"/>
      <c r="M33" s="209"/>
      <c r="N33" s="209"/>
      <c r="O33" s="209"/>
      <c r="P33" s="209"/>
      <c r="Q33" s="209"/>
    </row>
  </sheetData>
  <mergeCells count="338">
    <mergeCell ref="AJ27:AL28"/>
    <mergeCell ref="AG27:AI28"/>
    <mergeCell ref="AG21:AI22"/>
    <mergeCell ref="AP3:AR3"/>
    <mergeCell ref="AP5:AP6"/>
    <mergeCell ref="AP7:AP8"/>
    <mergeCell ref="AP9:AP10"/>
    <mergeCell ref="AP11:AP12"/>
    <mergeCell ref="AP13:AP14"/>
    <mergeCell ref="AQ5:AQ6"/>
    <mergeCell ref="AM13:AM14"/>
    <mergeCell ref="AO25:AO26"/>
    <mergeCell ref="AN27:AN28"/>
    <mergeCell ref="AO27:AO28"/>
    <mergeCell ref="J13:J14"/>
    <mergeCell ref="K13:K14"/>
    <mergeCell ref="V13:V14"/>
    <mergeCell ref="AB11:AB12"/>
    <mergeCell ref="AM5:AM6"/>
    <mergeCell ref="AM3:AO3"/>
    <mergeCell ref="AG25:AI26"/>
    <mergeCell ref="AS13:AS14"/>
    <mergeCell ref="AH13:AH14"/>
    <mergeCell ref="AI13:AI14"/>
    <mergeCell ref="AR13:AR14"/>
    <mergeCell ref="AG23:AI24"/>
    <mergeCell ref="AO5:AO6"/>
    <mergeCell ref="AN5:AN6"/>
    <mergeCell ref="AO20:AU20"/>
    <mergeCell ref="AJ3:AL3"/>
    <mergeCell ref="AK11:AK12"/>
    <mergeCell ref="AS9:AS10"/>
    <mergeCell ref="AJ9:AJ10"/>
    <mergeCell ref="AS3:AS4"/>
    <mergeCell ref="AQ7:AQ8"/>
    <mergeCell ref="AQ9:AQ10"/>
    <mergeCell ref="AQ11:AQ12"/>
    <mergeCell ref="AR5:AR6"/>
    <mergeCell ref="AE13:AE14"/>
    <mergeCell ref="AS11:AS12"/>
    <mergeCell ref="B12:E12"/>
    <mergeCell ref="AI11:AI12"/>
    <mergeCell ref="N11:N12"/>
    <mergeCell ref="AD11:AD12"/>
    <mergeCell ref="AF11:AF12"/>
    <mergeCell ref="Q11:Q12"/>
    <mergeCell ref="AJ11:AJ12"/>
    <mergeCell ref="W11:W12"/>
    <mergeCell ref="L13:L14"/>
    <mergeCell ref="N13:N14"/>
    <mergeCell ref="S13:S14"/>
    <mergeCell ref="U13:U14"/>
    <mergeCell ref="AB13:AB14"/>
    <mergeCell ref="O13:O14"/>
    <mergeCell ref="P13:P14"/>
    <mergeCell ref="H13:H14"/>
    <mergeCell ref="I13:I14"/>
    <mergeCell ref="AJ13:AJ14"/>
    <mergeCell ref="X13:X14"/>
    <mergeCell ref="Z13:Z14"/>
    <mergeCell ref="AA13:AA14"/>
    <mergeCell ref="AC13:AC14"/>
    <mergeCell ref="AS7:AS8"/>
    <mergeCell ref="AD7:AD8"/>
    <mergeCell ref="AI7:AI8"/>
    <mergeCell ref="X7:X8"/>
    <mergeCell ref="Y7:Y8"/>
    <mergeCell ref="AO7:AO8"/>
    <mergeCell ref="AN7:AN8"/>
    <mergeCell ref="AM7:AM8"/>
    <mergeCell ref="AA11:AA12"/>
    <mergeCell ref="AR7:AR8"/>
    <mergeCell ref="AR9:AR10"/>
    <mergeCell ref="AR11:AR12"/>
    <mergeCell ref="A2:K2"/>
    <mergeCell ref="A3:A4"/>
    <mergeCell ref="B3:B4"/>
    <mergeCell ref="C3:C4"/>
    <mergeCell ref="A5:A6"/>
    <mergeCell ref="T5:T6"/>
    <mergeCell ref="U5:U6"/>
    <mergeCell ref="AC5:AC6"/>
    <mergeCell ref="Z5:Z6"/>
    <mergeCell ref="P5:P6"/>
    <mergeCell ref="V5:V6"/>
    <mergeCell ref="Y5:Y6"/>
    <mergeCell ref="AB5:AB6"/>
    <mergeCell ref="W5:W6"/>
    <mergeCell ref="X5:X6"/>
    <mergeCell ref="AA5:AA6"/>
    <mergeCell ref="R5:R6"/>
    <mergeCell ref="R3:T3"/>
    <mergeCell ref="U3:W3"/>
    <mergeCell ref="X3:Z3"/>
    <mergeCell ref="AA3:AC3"/>
    <mergeCell ref="O11:O12"/>
    <mergeCell ref="AD3:AF3"/>
    <mergeCell ref="AG3:AI3"/>
    <mergeCell ref="D3:D4"/>
    <mergeCell ref="E3:E4"/>
    <mergeCell ref="F5:F6"/>
    <mergeCell ref="H5:H6"/>
    <mergeCell ref="I5:I6"/>
    <mergeCell ref="K5:K6"/>
    <mergeCell ref="L5:L6"/>
    <mergeCell ref="N5:N6"/>
    <mergeCell ref="AD5:AD6"/>
    <mergeCell ref="O3:Q3"/>
    <mergeCell ref="Q5:Q6"/>
    <mergeCell ref="O5:O6"/>
    <mergeCell ref="F3:H3"/>
    <mergeCell ref="I3:K3"/>
    <mergeCell ref="L3:N3"/>
    <mergeCell ref="B6:E6"/>
    <mergeCell ref="S5:S6"/>
    <mergeCell ref="AB7:AB8"/>
    <mergeCell ref="AC7:AC8"/>
    <mergeCell ref="N9:N10"/>
    <mergeCell ref="Q7:Q8"/>
    <mergeCell ref="L7:L8"/>
    <mergeCell ref="N7:N8"/>
    <mergeCell ref="O7:O8"/>
    <mergeCell ref="H9:H10"/>
    <mergeCell ref="I9:I10"/>
    <mergeCell ref="J9:J10"/>
    <mergeCell ref="K9:K10"/>
    <mergeCell ref="L9:L10"/>
    <mergeCell ref="K7:K8"/>
    <mergeCell ref="AA21:AC21"/>
    <mergeCell ref="AD21:AF21"/>
    <mergeCell ref="AM21:AO21"/>
    <mergeCell ref="AS21:AU21"/>
    <mergeCell ref="AJ21:AL22"/>
    <mergeCell ref="AF20:AI20"/>
    <mergeCell ref="X21:Z21"/>
    <mergeCell ref="A20:K20"/>
    <mergeCell ref="U9:U10"/>
    <mergeCell ref="O21:Q21"/>
    <mergeCell ref="C21:C22"/>
    <mergeCell ref="D21:D22"/>
    <mergeCell ref="E21:E22"/>
    <mergeCell ref="F21:H21"/>
    <mergeCell ref="I21:K21"/>
    <mergeCell ref="L21:N21"/>
    <mergeCell ref="T9:T10"/>
    <mergeCell ref="R9:R10"/>
    <mergeCell ref="Q9:Q10"/>
    <mergeCell ref="S9:S10"/>
    <mergeCell ref="W9:W10"/>
    <mergeCell ref="G11:G12"/>
    <mergeCell ref="A21:A22"/>
    <mergeCell ref="B21:B22"/>
    <mergeCell ref="AS5:AS6"/>
    <mergeCell ref="I7:I8"/>
    <mergeCell ref="AA7:AA8"/>
    <mergeCell ref="R7:R8"/>
    <mergeCell ref="Z7:Z8"/>
    <mergeCell ref="X9:X10"/>
    <mergeCell ref="X11:X12"/>
    <mergeCell ref="W13:W14"/>
    <mergeCell ref="A7:A8"/>
    <mergeCell ref="F7:F8"/>
    <mergeCell ref="H7:H8"/>
    <mergeCell ref="B10:E10"/>
    <mergeCell ref="R13:R14"/>
    <mergeCell ref="T13:T14"/>
    <mergeCell ref="T7:T8"/>
    <mergeCell ref="U7:U8"/>
    <mergeCell ref="B8:E8"/>
    <mergeCell ref="W7:W8"/>
    <mergeCell ref="G7:G8"/>
    <mergeCell ref="M7:M8"/>
    <mergeCell ref="J7:J8"/>
    <mergeCell ref="Z9:Z10"/>
    <mergeCell ref="O9:O10"/>
    <mergeCell ref="P9:P10"/>
    <mergeCell ref="AL13:AL14"/>
    <mergeCell ref="V11:V12"/>
    <mergeCell ref="A9:A10"/>
    <mergeCell ref="F9:F10"/>
    <mergeCell ref="G9:G10"/>
    <mergeCell ref="A13:A14"/>
    <mergeCell ref="V9:V10"/>
    <mergeCell ref="A11:A12"/>
    <mergeCell ref="F11:F12"/>
    <mergeCell ref="R11:R12"/>
    <mergeCell ref="T11:T12"/>
    <mergeCell ref="U11:U12"/>
    <mergeCell ref="P11:P12"/>
    <mergeCell ref="S11:S12"/>
    <mergeCell ref="B14:E14"/>
    <mergeCell ref="F13:F14"/>
    <mergeCell ref="G13:G14"/>
    <mergeCell ref="Q13:Q14"/>
    <mergeCell ref="H11:H12"/>
    <mergeCell ref="I11:I12"/>
    <mergeCell ref="J11:J12"/>
    <mergeCell ref="K11:K12"/>
    <mergeCell ref="L11:L12"/>
    <mergeCell ref="M13:M14"/>
    <mergeCell ref="AM23:AM24"/>
    <mergeCell ref="AD13:AD14"/>
    <mergeCell ref="AF13:AF14"/>
    <mergeCell ref="AG11:AG12"/>
    <mergeCell ref="R21:T21"/>
    <mergeCell ref="U21:W21"/>
    <mergeCell ref="AV21:AX21"/>
    <mergeCell ref="AY21:AY22"/>
    <mergeCell ref="AD9:AD10"/>
    <mergeCell ref="AO13:AO14"/>
    <mergeCell ref="AO11:AO12"/>
    <mergeCell ref="AN11:AN12"/>
    <mergeCell ref="AM11:AM12"/>
    <mergeCell ref="AO9:AO10"/>
    <mergeCell ref="AN9:AN10"/>
    <mergeCell ref="AM9:AM10"/>
    <mergeCell ref="Y13:Y14"/>
    <mergeCell ref="AA9:AA10"/>
    <mergeCell ref="AI9:AI10"/>
    <mergeCell ref="AC9:AC10"/>
    <mergeCell ref="AE9:AE10"/>
    <mergeCell ref="AC11:AC12"/>
    <mergeCell ref="Y11:Y12"/>
    <mergeCell ref="Z11:Z12"/>
    <mergeCell ref="A25:A26"/>
    <mergeCell ref="F25:F26"/>
    <mergeCell ref="H25:H26"/>
    <mergeCell ref="I25:I26"/>
    <mergeCell ref="J25:J26"/>
    <mergeCell ref="K25:K26"/>
    <mergeCell ref="AF23:AF24"/>
    <mergeCell ref="T23:T24"/>
    <mergeCell ref="U23:U24"/>
    <mergeCell ref="V23:V24"/>
    <mergeCell ref="W23:W24"/>
    <mergeCell ref="X23:X24"/>
    <mergeCell ref="Y23:Y24"/>
    <mergeCell ref="Z23:Z24"/>
    <mergeCell ref="AA23:AA24"/>
    <mergeCell ref="AB23:AB24"/>
    <mergeCell ref="O23:O24"/>
    <mergeCell ref="Q23:Q24"/>
    <mergeCell ref="R23:R24"/>
    <mergeCell ref="AC23:AC24"/>
    <mergeCell ref="AD23:AD24"/>
    <mergeCell ref="AE23:AE24"/>
    <mergeCell ref="AC25:AC26"/>
    <mergeCell ref="A23:A24"/>
    <mergeCell ref="F23:F24"/>
    <mergeCell ref="G23:G24"/>
    <mergeCell ref="H23:H24"/>
    <mergeCell ref="I23:I24"/>
    <mergeCell ref="K23:K24"/>
    <mergeCell ref="AW23:AW24"/>
    <mergeCell ref="AJ23:AL24"/>
    <mergeCell ref="L23:L24"/>
    <mergeCell ref="M23:M24"/>
    <mergeCell ref="N23:N24"/>
    <mergeCell ref="B24:E24"/>
    <mergeCell ref="B26:E26"/>
    <mergeCell ref="AF25:AF26"/>
    <mergeCell ref="O25:O26"/>
    <mergeCell ref="P25:P26"/>
    <mergeCell ref="Q25:Q26"/>
    <mergeCell ref="R25:R26"/>
    <mergeCell ref="L25:L26"/>
    <mergeCell ref="N25:N26"/>
    <mergeCell ref="AJ25:AL26"/>
    <mergeCell ref="AN23:AN24"/>
    <mergeCell ref="AO23:AO24"/>
    <mergeCell ref="A27:A28"/>
    <mergeCell ref="F27:F28"/>
    <mergeCell ref="G27:G28"/>
    <mergeCell ref="H27:H28"/>
    <mergeCell ref="I27:I28"/>
    <mergeCell ref="J27:J28"/>
    <mergeCell ref="AM25:AM26"/>
    <mergeCell ref="AN25:AN26"/>
    <mergeCell ref="W25:W26"/>
    <mergeCell ref="X25:X26"/>
    <mergeCell ref="Y25:Y26"/>
    <mergeCell ref="Z25:Z26"/>
    <mergeCell ref="AA25:AA26"/>
    <mergeCell ref="AB25:AB26"/>
    <mergeCell ref="AE25:AE26"/>
    <mergeCell ref="AD25:AD26"/>
    <mergeCell ref="K27:K28"/>
    <mergeCell ref="L27:L28"/>
    <mergeCell ref="N27:N28"/>
    <mergeCell ref="M27:M28"/>
    <mergeCell ref="B28:E28"/>
    <mergeCell ref="AM27:AM28"/>
    <mergeCell ref="X27:X28"/>
    <mergeCell ref="Z27:Z28"/>
    <mergeCell ref="AA27:AA28"/>
    <mergeCell ref="O27:O28"/>
    <mergeCell ref="P27:P28"/>
    <mergeCell ref="Q27:Q28"/>
    <mergeCell ref="AE5:AE6"/>
    <mergeCell ref="AF5:AF6"/>
    <mergeCell ref="AI5:AI6"/>
    <mergeCell ref="AJ7:AJ8"/>
    <mergeCell ref="AE7:AE8"/>
    <mergeCell ref="AF7:AF8"/>
    <mergeCell ref="AJ5:AJ6"/>
    <mergeCell ref="AF9:AF10"/>
    <mergeCell ref="AC27:AC28"/>
    <mergeCell ref="AD27:AD28"/>
    <mergeCell ref="AF27:AF28"/>
    <mergeCell ref="R27:R28"/>
    <mergeCell ref="S27:S28"/>
    <mergeCell ref="T27:T28"/>
    <mergeCell ref="U27:U28"/>
    <mergeCell ref="V27:V28"/>
    <mergeCell ref="W27:W28"/>
    <mergeCell ref="S25:S26"/>
    <mergeCell ref="T25:T26"/>
    <mergeCell ref="U25:U26"/>
    <mergeCell ref="AS23:AS24"/>
    <mergeCell ref="AT23:AT24"/>
    <mergeCell ref="AU23:AU24"/>
    <mergeCell ref="AV23:AV24"/>
    <mergeCell ref="AY27:AY28"/>
    <mergeCell ref="AX27:AX28"/>
    <mergeCell ref="AW25:AW26"/>
    <mergeCell ref="AX25:AX26"/>
    <mergeCell ref="AY25:AY26"/>
    <mergeCell ref="AS25:AS26"/>
    <mergeCell ref="AT25:AT26"/>
    <mergeCell ref="AU25:AU26"/>
    <mergeCell ref="AV25:AV26"/>
    <mergeCell ref="AW27:AW28"/>
    <mergeCell ref="AS27:AS28"/>
    <mergeCell ref="AT27:AT28"/>
    <mergeCell ref="AU27:AU28"/>
    <mergeCell ref="AV27:AV28"/>
    <mergeCell ref="AX23:AX24"/>
    <mergeCell ref="AY23:AY24"/>
  </mergeCells>
  <pageMargins left="0.511811024" right="0.511811024" top="0.78740157499999996" bottom="0.78740157499999996" header="0.31496062000000002" footer="0.31496062000000002"/>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6</vt:i4>
      </vt:variant>
    </vt:vector>
  </HeadingPairs>
  <TitlesOfParts>
    <vt:vector size="6" baseType="lpstr">
      <vt:lpstr>MAPA COMPARATIVO</vt:lpstr>
      <vt:lpstr>PLANILHA DE FORMAÇÃO DE PREÇOS</vt:lpstr>
      <vt:lpstr>Memória de Cálculo e Fundamento</vt:lpstr>
      <vt:lpstr>INSUMOS</vt:lpstr>
      <vt:lpstr>Cotação Painel de Preços</vt:lpstr>
      <vt:lpstr>Cotação INTERNET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Jaqueline Souto Mangabeira Binicheski</dc:creator>
  <cp:keywords/>
  <dc:description/>
  <cp:lastModifiedBy>Ana Lúcia</cp:lastModifiedBy>
  <cp:revision/>
  <dcterms:created xsi:type="dcterms:W3CDTF">2008-06-24T14:14:08Z</dcterms:created>
  <dcterms:modified xsi:type="dcterms:W3CDTF">2021-10-15T14:11:35Z</dcterms:modified>
  <cp:category/>
  <cp:contentStatus/>
</cp:coreProperties>
</file>